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Yearbooks/Oilyrbook_2025/"/>
    </mc:Choice>
  </mc:AlternateContent>
  <xr:revisionPtr revIDLastSave="47" documentId="13_ncr:1_{01F8CDA6-7E43-448C-A15C-23EAA964E38D}" xr6:coauthVersionLast="47" xr6:coauthVersionMax="47" xr10:uidLastSave="{55CD85B6-082D-4316-B75A-25CA8BC1ECFB}"/>
  <bookViews>
    <workbookView xWindow="57480" yWindow="-120" windowWidth="29040" windowHeight="15720" tabRatio="598" xr2:uid="{00000000-000D-0000-FFFF-FFFF00000000}"/>
  </bookViews>
  <sheets>
    <sheet name="Contents" sheetId="101" r:id="rId1"/>
    <sheet name="tab28" sheetId="106" r:id="rId2"/>
    <sheet name="tab29" sheetId="107" r:id="rId3"/>
    <sheet name="tab30" sheetId="108" r:id="rId4"/>
    <sheet name="tab31" sheetId="109" r:id="rId5"/>
  </sheets>
  <externalReferences>
    <externalReference r:id="rId6"/>
  </externalReferences>
  <definedNames>
    <definedName name="_xlnm.Print_Area" localSheetId="1">'tab28'!$B$5:$F$51</definedName>
    <definedName name="_xlnm.Print_Area" localSheetId="2">'tab29'!$B$8:$M$57</definedName>
    <definedName name="_xlnm.Print_Area" localSheetId="3">'tab30'!$B$7:$J$54</definedName>
    <definedName name="_xlnm.Print_Area" localSheetId="4">'tab31'!$B$7:$J$55</definedName>
    <definedName name="_xlnm.Print_Titles" localSheetId="1">'tab28'!$A:$A,'tab28'!$1:$3</definedName>
    <definedName name="_xlnm.Print_Titles" localSheetId="2">'tab29'!$A:$A,'tab29'!$1:$6</definedName>
    <definedName name="_xlnm.Print_Titles" localSheetId="3">'tab30'!$A:$A,'tab30'!$1:$5</definedName>
    <definedName name="_xlnm.Print_Titles" localSheetId="4">'tab31'!$A:$A,'tab31'!$1:$5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07" l="1"/>
  <c r="H51" i="109"/>
  <c r="E51" i="109"/>
  <c r="I51" i="109" s="1"/>
  <c r="E50" i="109"/>
  <c r="H50" i="109" s="1"/>
  <c r="E49" i="109"/>
  <c r="H49" i="109" s="1"/>
  <c r="E48" i="109"/>
  <c r="H48" i="109" s="1"/>
  <c r="H47" i="109"/>
  <c r="E47" i="109"/>
  <c r="E46" i="109"/>
  <c r="H46" i="109" s="1"/>
  <c r="E45" i="109"/>
  <c r="H45" i="109" s="1"/>
  <c r="B44" i="109"/>
  <c r="E44" i="109" s="1"/>
  <c r="H44" i="109" s="1"/>
  <c r="F44" i="109" s="1"/>
  <c r="H43" i="109"/>
  <c r="F43" i="109"/>
  <c r="E43" i="109"/>
  <c r="B43" i="109"/>
  <c r="B42" i="109"/>
  <c r="E42" i="109" s="1"/>
  <c r="H42" i="109" s="1"/>
  <c r="F42" i="109" s="1"/>
  <c r="B41" i="109"/>
  <c r="E41" i="109" s="1"/>
  <c r="H41" i="109" s="1"/>
  <c r="F41" i="109" s="1"/>
  <c r="H40" i="109"/>
  <c r="F40" i="109"/>
  <c r="E40" i="109"/>
  <c r="B40" i="109"/>
  <c r="B39" i="109"/>
  <c r="E39" i="109" s="1"/>
  <c r="H39" i="109" s="1"/>
  <c r="F39" i="109" s="1"/>
  <c r="B38" i="109"/>
  <c r="E38" i="109" s="1"/>
  <c r="H38" i="109" s="1"/>
  <c r="F38" i="109" s="1"/>
  <c r="H37" i="109"/>
  <c r="F37" i="109" s="1"/>
  <c r="E37" i="109"/>
  <c r="B37" i="109"/>
  <c r="B36" i="109"/>
  <c r="E36" i="109" s="1"/>
  <c r="H36" i="109" s="1"/>
  <c r="F36" i="109" s="1"/>
  <c r="B35" i="109"/>
  <c r="E35" i="109" s="1"/>
  <c r="H35" i="109" s="1"/>
  <c r="F35" i="109" s="1"/>
  <c r="H34" i="109"/>
  <c r="F34" i="109"/>
  <c r="E34" i="109"/>
  <c r="B34" i="109"/>
  <c r="B33" i="109"/>
  <c r="E33" i="109" s="1"/>
  <c r="H33" i="109" s="1"/>
  <c r="F33" i="109" s="1"/>
  <c r="E32" i="109"/>
  <c r="H32" i="109" s="1"/>
  <c r="F32" i="109" s="1"/>
  <c r="B32" i="109"/>
  <c r="H31" i="109"/>
  <c r="F31" i="109"/>
  <c r="E31" i="109"/>
  <c r="B31" i="109"/>
  <c r="B30" i="109"/>
  <c r="E30" i="109" s="1"/>
  <c r="H30" i="109" s="1"/>
  <c r="F30" i="109" s="1"/>
  <c r="B29" i="109"/>
  <c r="E29" i="109" s="1"/>
  <c r="H29" i="109" s="1"/>
  <c r="F29" i="109" s="1"/>
  <c r="H28" i="109"/>
  <c r="F28" i="109"/>
  <c r="E28" i="109"/>
  <c r="B28" i="109"/>
  <c r="E27" i="109"/>
  <c r="H27" i="109" s="1"/>
  <c r="F27" i="109" s="1"/>
  <c r="B26" i="109"/>
  <c r="E26" i="109" s="1"/>
  <c r="H26" i="109" s="1"/>
  <c r="F26" i="109" s="1"/>
  <c r="E25" i="109"/>
  <c r="H25" i="109" s="1"/>
  <c r="F25" i="109" s="1"/>
  <c r="B25" i="109"/>
  <c r="E24" i="109"/>
  <c r="H24" i="109" s="1"/>
  <c r="F24" i="109" s="1"/>
  <c r="B24" i="109"/>
  <c r="B23" i="109"/>
  <c r="E23" i="109" s="1"/>
  <c r="H23" i="109" s="1"/>
  <c r="F23" i="109" s="1"/>
  <c r="E22" i="109"/>
  <c r="H22" i="109" s="1"/>
  <c r="F22" i="109" s="1"/>
  <c r="B22" i="109"/>
  <c r="E21" i="109"/>
  <c r="H21" i="109" s="1"/>
  <c r="F21" i="109" s="1"/>
  <c r="B21" i="109"/>
  <c r="B20" i="109"/>
  <c r="E20" i="109" s="1"/>
  <c r="H20" i="109" s="1"/>
  <c r="F20" i="109" s="1"/>
  <c r="E19" i="109"/>
  <c r="H19" i="109" s="1"/>
  <c r="F19" i="109" s="1"/>
  <c r="B19" i="109"/>
  <c r="E18" i="109"/>
  <c r="H18" i="109" s="1"/>
  <c r="F18" i="109" s="1"/>
  <c r="B18" i="109"/>
  <c r="B17" i="109"/>
  <c r="E17" i="109" s="1"/>
  <c r="H17" i="109" s="1"/>
  <c r="F17" i="109" s="1"/>
  <c r="E16" i="109"/>
  <c r="H16" i="109" s="1"/>
  <c r="F16" i="109" s="1"/>
  <c r="B16" i="109"/>
  <c r="E15" i="109"/>
  <c r="H15" i="109" s="1"/>
  <c r="F15" i="109" s="1"/>
  <c r="B15" i="109"/>
  <c r="B14" i="109"/>
  <c r="E14" i="109" s="1"/>
  <c r="H14" i="109" s="1"/>
  <c r="F14" i="109" s="1"/>
  <c r="E13" i="109"/>
  <c r="H13" i="109" s="1"/>
  <c r="F13" i="109" s="1"/>
  <c r="B13" i="109"/>
  <c r="E12" i="109"/>
  <c r="H12" i="109" s="1"/>
  <c r="F12" i="109" s="1"/>
  <c r="B12" i="109"/>
  <c r="B11" i="109"/>
  <c r="E11" i="109" s="1"/>
  <c r="H11" i="109" s="1"/>
  <c r="F11" i="109" s="1"/>
  <c r="E10" i="109"/>
  <c r="H10" i="109" s="1"/>
  <c r="F10" i="109" s="1"/>
  <c r="B10" i="109"/>
  <c r="E9" i="109"/>
  <c r="H9" i="109" s="1"/>
  <c r="F9" i="109" s="1"/>
  <c r="B9" i="109"/>
  <c r="B8" i="109"/>
  <c r="E8" i="109" s="1"/>
  <c r="H8" i="109" s="1"/>
  <c r="F8" i="109" s="1"/>
  <c r="E7" i="109"/>
  <c r="H7" i="109" s="1"/>
  <c r="F7" i="109" s="1"/>
  <c r="H51" i="108"/>
  <c r="E51" i="108"/>
  <c r="I51" i="108" s="1"/>
  <c r="E50" i="108"/>
  <c r="H50" i="108" s="1"/>
  <c r="E49" i="108"/>
  <c r="H49" i="108" s="1"/>
  <c r="E48" i="108"/>
  <c r="H48" i="108" s="1"/>
  <c r="E47" i="108"/>
  <c r="H47" i="108" s="1"/>
  <c r="H46" i="108"/>
  <c r="E46" i="108"/>
  <c r="E45" i="108"/>
  <c r="H45" i="108" s="1"/>
  <c r="B44" i="108"/>
  <c r="E44" i="108" s="1"/>
  <c r="H44" i="108" s="1"/>
  <c r="F44" i="108" s="1"/>
  <c r="B43" i="108"/>
  <c r="E43" i="108" s="1"/>
  <c r="H43" i="108" s="1"/>
  <c r="F43" i="108" s="1"/>
  <c r="B42" i="108"/>
  <c r="E42" i="108" s="1"/>
  <c r="H42" i="108" s="1"/>
  <c r="F42" i="108" s="1"/>
  <c r="B41" i="108"/>
  <c r="E41" i="108" s="1"/>
  <c r="H41" i="108" s="1"/>
  <c r="F41" i="108" s="1"/>
  <c r="B40" i="108"/>
  <c r="E40" i="108" s="1"/>
  <c r="H40" i="108" s="1"/>
  <c r="F40" i="108" s="1"/>
  <c r="B39" i="108"/>
  <c r="E39" i="108" s="1"/>
  <c r="H39" i="108" s="1"/>
  <c r="F39" i="108" s="1"/>
  <c r="B38" i="108"/>
  <c r="E38" i="108" s="1"/>
  <c r="H38" i="108" s="1"/>
  <c r="F38" i="108" s="1"/>
  <c r="B37" i="108"/>
  <c r="E37" i="108" s="1"/>
  <c r="H37" i="108" s="1"/>
  <c r="F37" i="108" s="1"/>
  <c r="B36" i="108"/>
  <c r="E36" i="108" s="1"/>
  <c r="H36" i="108" s="1"/>
  <c r="F36" i="108" s="1"/>
  <c r="B35" i="108"/>
  <c r="E35" i="108" s="1"/>
  <c r="H35" i="108" s="1"/>
  <c r="F35" i="108" s="1"/>
  <c r="B34" i="108"/>
  <c r="E34" i="108" s="1"/>
  <c r="H34" i="108" s="1"/>
  <c r="F34" i="108" s="1"/>
  <c r="B33" i="108"/>
  <c r="E33" i="108" s="1"/>
  <c r="H33" i="108" s="1"/>
  <c r="F33" i="108" s="1"/>
  <c r="B32" i="108"/>
  <c r="E32" i="108" s="1"/>
  <c r="H32" i="108" s="1"/>
  <c r="F32" i="108" s="1"/>
  <c r="B31" i="108"/>
  <c r="E31" i="108" s="1"/>
  <c r="H31" i="108" s="1"/>
  <c r="F31" i="108" s="1"/>
  <c r="B30" i="108"/>
  <c r="E30" i="108" s="1"/>
  <c r="H30" i="108" s="1"/>
  <c r="F30" i="108" s="1"/>
  <c r="B29" i="108"/>
  <c r="E29" i="108" s="1"/>
  <c r="H29" i="108" s="1"/>
  <c r="F29" i="108" s="1"/>
  <c r="B28" i="108"/>
  <c r="E28" i="108" s="1"/>
  <c r="H28" i="108" s="1"/>
  <c r="F28" i="108" s="1"/>
  <c r="B27" i="108"/>
  <c r="E27" i="108" s="1"/>
  <c r="H27" i="108" s="1"/>
  <c r="F27" i="108" s="1"/>
  <c r="B26" i="108"/>
  <c r="E26" i="108" s="1"/>
  <c r="H26" i="108" s="1"/>
  <c r="F26" i="108" s="1"/>
  <c r="B25" i="108"/>
  <c r="E25" i="108" s="1"/>
  <c r="H25" i="108" s="1"/>
  <c r="F25" i="108" s="1"/>
  <c r="B24" i="108"/>
  <c r="E24" i="108" s="1"/>
  <c r="H24" i="108" s="1"/>
  <c r="F24" i="108" s="1"/>
  <c r="B23" i="108"/>
  <c r="E23" i="108" s="1"/>
  <c r="H23" i="108" s="1"/>
  <c r="F23" i="108" s="1"/>
  <c r="B22" i="108"/>
  <c r="E22" i="108" s="1"/>
  <c r="H22" i="108" s="1"/>
  <c r="F22" i="108" s="1"/>
  <c r="B21" i="108"/>
  <c r="E21" i="108" s="1"/>
  <c r="H21" i="108" s="1"/>
  <c r="F21" i="108" s="1"/>
  <c r="B20" i="108"/>
  <c r="E20" i="108" s="1"/>
  <c r="H20" i="108" s="1"/>
  <c r="F20" i="108" s="1"/>
  <c r="B19" i="108"/>
  <c r="E19" i="108" s="1"/>
  <c r="H19" i="108" s="1"/>
  <c r="F19" i="108" s="1"/>
  <c r="B18" i="108"/>
  <c r="E18" i="108" s="1"/>
  <c r="H18" i="108" s="1"/>
  <c r="F18" i="108" s="1"/>
  <c r="B17" i="108"/>
  <c r="E17" i="108" s="1"/>
  <c r="H17" i="108" s="1"/>
  <c r="F17" i="108" s="1"/>
  <c r="B16" i="108"/>
  <c r="E16" i="108" s="1"/>
  <c r="H16" i="108" s="1"/>
  <c r="F16" i="108" s="1"/>
  <c r="B15" i="108"/>
  <c r="E15" i="108" s="1"/>
  <c r="H15" i="108" s="1"/>
  <c r="F15" i="108" s="1"/>
  <c r="B14" i="108"/>
  <c r="E14" i="108" s="1"/>
  <c r="H14" i="108" s="1"/>
  <c r="F14" i="108" s="1"/>
  <c r="B13" i="108"/>
  <c r="E13" i="108" s="1"/>
  <c r="H13" i="108" s="1"/>
  <c r="F13" i="108" s="1"/>
  <c r="B12" i="108"/>
  <c r="E12" i="108" s="1"/>
  <c r="H12" i="108" s="1"/>
  <c r="F12" i="108" s="1"/>
  <c r="B11" i="108"/>
  <c r="E11" i="108" s="1"/>
  <c r="H11" i="108" s="1"/>
  <c r="F11" i="108" s="1"/>
  <c r="B10" i="108"/>
  <c r="E10" i="108" s="1"/>
  <c r="H10" i="108" s="1"/>
  <c r="F10" i="108" s="1"/>
  <c r="B9" i="108"/>
  <c r="E9" i="108" s="1"/>
  <c r="H9" i="108" s="1"/>
  <c r="F9" i="108" s="1"/>
  <c r="B8" i="108"/>
  <c r="E8" i="108" s="1"/>
  <c r="H8" i="108" s="1"/>
  <c r="F8" i="108" s="1"/>
  <c r="E7" i="108"/>
  <c r="H7" i="108" s="1"/>
  <c r="F7" i="108" s="1"/>
  <c r="J52" i="107"/>
  <c r="J51" i="107"/>
  <c r="I51" i="107"/>
  <c r="E51" i="107"/>
  <c r="E50" i="107"/>
  <c r="J50" i="107" s="1"/>
  <c r="I50" i="107" s="1"/>
  <c r="E49" i="107"/>
  <c r="J49" i="107" s="1"/>
  <c r="I49" i="107" s="1"/>
  <c r="J48" i="107"/>
  <c r="I48" i="107" s="1"/>
  <c r="E48" i="107"/>
  <c r="J47" i="107"/>
  <c r="I47" i="107"/>
  <c r="E47" i="107"/>
  <c r="E46" i="107"/>
  <c r="J46" i="107" s="1"/>
  <c r="I46" i="107" s="1"/>
  <c r="C45" i="107"/>
  <c r="E45" i="107" s="1"/>
  <c r="J45" i="107" s="1"/>
  <c r="I45" i="107" s="1"/>
  <c r="C44" i="107"/>
  <c r="E44" i="107" s="1"/>
  <c r="J44" i="107" s="1"/>
  <c r="I44" i="107" s="1"/>
  <c r="J43" i="107"/>
  <c r="I43" i="107"/>
  <c r="C43" i="107"/>
  <c r="C42" i="107"/>
  <c r="E42" i="107" s="1"/>
  <c r="J42" i="107" s="1"/>
  <c r="I42" i="107" s="1"/>
  <c r="J41" i="107"/>
  <c r="I41" i="107" s="1"/>
  <c r="E41" i="107"/>
  <c r="C41" i="107"/>
  <c r="J40" i="107"/>
  <c r="I40" i="107" s="1"/>
  <c r="E40" i="107"/>
  <c r="C40" i="107"/>
  <c r="C39" i="107"/>
  <c r="E39" i="107" s="1"/>
  <c r="J39" i="107" s="1"/>
  <c r="I39" i="107" s="1"/>
  <c r="J38" i="107"/>
  <c r="I38" i="107" s="1"/>
  <c r="E38" i="107"/>
  <c r="C38" i="107"/>
  <c r="J37" i="107"/>
  <c r="I37" i="107" s="1"/>
  <c r="E37" i="107"/>
  <c r="C37" i="107"/>
  <c r="C36" i="107"/>
  <c r="E36" i="107" s="1"/>
  <c r="J36" i="107" s="1"/>
  <c r="I36" i="107" s="1"/>
  <c r="J35" i="107"/>
  <c r="I35" i="107" s="1"/>
  <c r="E35" i="107"/>
  <c r="C35" i="107"/>
  <c r="J34" i="107"/>
  <c r="I34" i="107" s="1"/>
  <c r="E34" i="107"/>
  <c r="C34" i="107"/>
  <c r="C33" i="107"/>
  <c r="E33" i="107" s="1"/>
  <c r="J33" i="107" s="1"/>
  <c r="I33" i="107" s="1"/>
  <c r="J32" i="107"/>
  <c r="I32" i="107" s="1"/>
  <c r="E32" i="107"/>
  <c r="C32" i="107"/>
  <c r="J31" i="107"/>
  <c r="I31" i="107" s="1"/>
  <c r="E31" i="107"/>
  <c r="C31" i="107"/>
  <c r="C30" i="107"/>
  <c r="E30" i="107" s="1"/>
  <c r="J30" i="107" s="1"/>
  <c r="I30" i="107" s="1"/>
  <c r="J29" i="107"/>
  <c r="I29" i="107" s="1"/>
  <c r="E29" i="107"/>
  <c r="C29" i="107"/>
  <c r="J28" i="107"/>
  <c r="I28" i="107" s="1"/>
  <c r="E28" i="107"/>
  <c r="C28" i="107"/>
  <c r="C27" i="107"/>
  <c r="E27" i="107" s="1"/>
  <c r="J27" i="107" s="1"/>
  <c r="I27" i="107" s="1"/>
  <c r="J26" i="107"/>
  <c r="I26" i="107" s="1"/>
  <c r="E26" i="107"/>
  <c r="C26" i="107"/>
  <c r="J25" i="107"/>
  <c r="I25" i="107" s="1"/>
  <c r="E25" i="107"/>
  <c r="C25" i="107"/>
  <c r="C24" i="107"/>
  <c r="E24" i="107" s="1"/>
  <c r="J24" i="107" s="1"/>
  <c r="I24" i="107" s="1"/>
  <c r="J23" i="107"/>
  <c r="I23" i="107" s="1"/>
  <c r="E23" i="107"/>
  <c r="C23" i="107"/>
  <c r="J22" i="107"/>
  <c r="I22" i="107" s="1"/>
  <c r="E22" i="107"/>
  <c r="C22" i="107"/>
  <c r="C21" i="107"/>
  <c r="E21" i="107" s="1"/>
  <c r="J21" i="107" s="1"/>
  <c r="I21" i="107" s="1"/>
  <c r="J20" i="107"/>
  <c r="I20" i="107" s="1"/>
  <c r="E20" i="107"/>
  <c r="C20" i="107"/>
  <c r="J19" i="107"/>
  <c r="I19" i="107" s="1"/>
  <c r="E19" i="107"/>
  <c r="C19" i="107"/>
  <c r="C18" i="107"/>
  <c r="E18" i="107" s="1"/>
  <c r="J18" i="107" s="1"/>
  <c r="I18" i="107" s="1"/>
  <c r="J17" i="107"/>
  <c r="I17" i="107" s="1"/>
  <c r="E17" i="107"/>
  <c r="C17" i="107"/>
  <c r="J16" i="107"/>
  <c r="I16" i="107" s="1"/>
  <c r="E16" i="107"/>
  <c r="C16" i="107"/>
  <c r="C15" i="107"/>
  <c r="E15" i="107" s="1"/>
  <c r="J15" i="107" s="1"/>
  <c r="I15" i="107" s="1"/>
  <c r="J14" i="107"/>
  <c r="I14" i="107" s="1"/>
  <c r="E14" i="107"/>
  <c r="C14" i="107"/>
  <c r="J13" i="107"/>
  <c r="I13" i="107" s="1"/>
  <c r="E13" i="107"/>
  <c r="C13" i="107"/>
  <c r="C12" i="107"/>
  <c r="E12" i="107" s="1"/>
  <c r="J12" i="107" s="1"/>
  <c r="I12" i="107" s="1"/>
  <c r="J11" i="107"/>
  <c r="I11" i="107" s="1"/>
  <c r="E11" i="107"/>
  <c r="C11" i="107"/>
  <c r="J10" i="107"/>
  <c r="I10" i="107" s="1"/>
  <c r="E10" i="107"/>
  <c r="C10" i="107"/>
  <c r="C9" i="107"/>
  <c r="E9" i="107" s="1"/>
  <c r="J9" i="107" s="1"/>
  <c r="I9" i="107" s="1"/>
  <c r="J8" i="107"/>
  <c r="I8" i="107" s="1"/>
  <c r="E8" i="107"/>
  <c r="C8" i="107"/>
  <c r="D41" i="106"/>
  <c r="D40" i="106"/>
  <c r="D39" i="106"/>
  <c r="D38" i="106"/>
  <c r="D37" i="106"/>
  <c r="D36" i="106"/>
  <c r="D35" i="106"/>
  <c r="D34" i="106"/>
  <c r="D33" i="106"/>
  <c r="D32" i="106"/>
  <c r="D31" i="106"/>
  <c r="D30" i="106"/>
  <c r="D29" i="106"/>
  <c r="D28" i="106"/>
  <c r="D27" i="106"/>
  <c r="D26" i="106"/>
  <c r="D25" i="106"/>
</calcChain>
</file>

<file path=xl/sharedStrings.xml><?xml version="1.0" encoding="utf-8"?>
<sst xmlns="http://schemas.openxmlformats.org/spreadsheetml/2006/main" count="261" uniqueCount="114">
  <si>
    <t>Oil Crops Data: Yearbook Tables</t>
  </si>
  <si>
    <r>
      <t>Updates of these data and data covering more years and countries can be found in USDA, Economic Research Service, Data Products,</t>
    </r>
    <r>
      <rPr>
        <i/>
        <sz val="8"/>
        <rFont val="Helvetica"/>
      </rPr>
      <t xml:space="preserve"> Oil Crops Yearbook</t>
    </r>
    <r>
      <rPr>
        <sz val="8"/>
        <rFont val="Helvetica"/>
      </rPr>
      <t>.</t>
    </r>
  </si>
  <si>
    <t>U.S. flaxseed and flaxseed products—annual</t>
  </si>
  <si>
    <t>Contact: Maria Bukowski and Bryn Swearingen, USDA, Economic Research Service, Market and Trade Economics Division.</t>
  </si>
  <si>
    <t>Year</t>
  </si>
  <si>
    <t>Planted</t>
  </si>
  <si>
    <t>Harvested</t>
  </si>
  <si>
    <t>Yield per acre</t>
  </si>
  <si>
    <t>Production</t>
  </si>
  <si>
    <t>Value</t>
  </si>
  <si>
    <t xml:space="preserve"> --------1,000 acres---------</t>
  </si>
  <si>
    <t>Bushels</t>
  </si>
  <si>
    <t>1,000 bushels</t>
  </si>
  <si>
    <t>Thousand dollars</t>
  </si>
  <si>
    <r>
      <t>Source: USDA, Economic Research Service using data from USDA</t>
    </r>
    <r>
      <rPr>
        <i/>
        <sz val="8"/>
        <rFont val="Helvetica"/>
        <family val="2"/>
      </rPr>
      <t>,</t>
    </r>
    <r>
      <rPr>
        <sz val="8"/>
        <rFont val="Helvetica"/>
        <family val="2"/>
      </rPr>
      <t xml:space="preserve"> National Agricultural Statistics Service, </t>
    </r>
    <r>
      <rPr>
        <i/>
        <sz val="8"/>
        <rFont val="Helvetica"/>
        <family val="2"/>
      </rPr>
      <t>Crop Production</t>
    </r>
    <r>
      <rPr>
        <sz val="8"/>
        <rFont val="Helvetica"/>
        <family val="2"/>
      </rPr>
      <t xml:space="preserve"> and </t>
    </r>
    <r>
      <rPr>
        <i/>
        <sz val="8"/>
        <rFont val="Helvetica"/>
        <family val="2"/>
      </rPr>
      <t>Crop Values</t>
    </r>
    <r>
      <rPr>
        <sz val="8"/>
        <rFont val="Helvetica"/>
        <family val="2"/>
      </rPr>
      <t>.</t>
    </r>
  </si>
  <si>
    <t>Price</t>
  </si>
  <si>
    <t xml:space="preserve"> Year   </t>
  </si>
  <si>
    <t>Supply</t>
  </si>
  <si>
    <t>Disappearance</t>
  </si>
  <si>
    <t>Season-average</t>
  </si>
  <si>
    <t>beginning</t>
  </si>
  <si>
    <t>Beginning</t>
  </si>
  <si>
    <t>received</t>
  </si>
  <si>
    <t>Loan rate</t>
  </si>
  <si>
    <t xml:space="preserve"> June 1</t>
  </si>
  <si>
    <t>stocks</t>
  </si>
  <si>
    <t>Imports</t>
  </si>
  <si>
    <t>Total</t>
  </si>
  <si>
    <t>Crush</t>
  </si>
  <si>
    <t>Exports</t>
  </si>
  <si>
    <t>Seed</t>
  </si>
  <si>
    <t>Residual</t>
  </si>
  <si>
    <t>by farmers</t>
  </si>
  <si>
    <t xml:space="preserve"> --------------- 1,000 bushels ---------------</t>
  </si>
  <si>
    <t>Dollars/bushel</t>
  </si>
  <si>
    <t>1980/81</t>
  </si>
  <si>
    <t>1981/82</t>
  </si>
  <si>
    <t>NA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</si>
  <si>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</si>
  <si>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</si>
  <si>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</si>
  <si>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</si>
  <si>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</si>
  <si>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</si>
  <si>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</si>
  <si>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</si>
  <si>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</si>
  <si>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</si>
  <si>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</si>
  <si>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</si>
  <si>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</si>
  <si>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</si>
  <si>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</si>
  <si>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</si>
  <si>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</si>
  <si>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</si>
  <si>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 xml:space="preserve">2000/01 </t>
  </si>
  <si>
    <t>2001/02</t>
  </si>
  <si>
    <t>2002/03</t>
  </si>
  <si>
    <t xml:space="preserve">2003/04 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</si>
  <si>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</si>
  <si>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</si>
  <si>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</si>
  <si>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</si>
  <si>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</si>
  <si>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</si>
  <si>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</si>
  <si>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</si>
  <si>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</si>
  <si>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</si>
  <si>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 xml:space="preserve">2014/15 </t>
  </si>
  <si>
    <t>2015/16</t>
  </si>
  <si>
    <t>2016/17</t>
  </si>
  <si>
    <t xml:space="preserve">2017/18 </t>
  </si>
  <si>
    <t xml:space="preserve">2018/19 </t>
  </si>
  <si>
    <t>2019/20</t>
  </si>
  <si>
    <t>2020/21</t>
  </si>
  <si>
    <t>2021/22</t>
  </si>
  <si>
    <t>NA = Not available.</t>
  </si>
  <si>
    <t>1/ Estimate. 2/ Forecast.</t>
  </si>
  <si>
    <r>
      <t>Source: USDA, Economic Research Service using data from USDA, National Agricultural Statistics Service,</t>
    </r>
    <r>
      <rPr>
        <i/>
        <sz val="8"/>
        <rFont val="Helvetica"/>
      </rPr>
      <t xml:space="preserve"> Crop Production, Grain Stocks, and </t>
    </r>
  </si>
  <si>
    <r>
      <rPr>
        <i/>
        <sz val="8"/>
        <rFont val="Helvetica"/>
      </rPr>
      <t>Agricultural Prices</t>
    </r>
    <r>
      <rPr>
        <sz val="8"/>
        <rFont val="Helvetica"/>
      </rPr>
      <t>; USDA, Foreign Agricultural Service, Global Agricultural Trade System;</t>
    </r>
    <r>
      <rPr>
        <i/>
        <sz val="8"/>
        <rFont val="Helvetica"/>
      </rPr>
      <t xml:space="preserve"> </t>
    </r>
    <r>
      <rPr>
        <sz val="8"/>
        <rFont val="Helvetica"/>
      </rPr>
      <t>and USDA, Farm Service Agency,</t>
    </r>
    <r>
      <rPr>
        <i/>
        <sz val="8"/>
        <rFont val="Helvetica"/>
      </rPr>
      <t xml:space="preserve"> Nonrecourse Marketing Assistance Loans and </t>
    </r>
  </si>
  <si>
    <r>
      <rPr>
        <i/>
        <sz val="8"/>
        <rFont val="Helvetica"/>
      </rPr>
      <t>Loan Deficiency Payments Fact Sheet</t>
    </r>
    <r>
      <rPr>
        <sz val="8"/>
        <rFont val="Helvetica"/>
      </rPr>
      <t>.</t>
    </r>
  </si>
  <si>
    <t xml:space="preserve"> Year</t>
  </si>
  <si>
    <t>Ending</t>
  </si>
  <si>
    <t>Minneapolis, MN</t>
  </si>
  <si>
    <t>Domestic</t>
  </si>
  <si>
    <t xml:space="preserve"> Exports</t>
  </si>
  <si>
    <t>34-percent protein</t>
  </si>
  <si>
    <t xml:space="preserve"> ---------------1,000 short tons ---------------</t>
  </si>
  <si>
    <t>Dollars/short ton</t>
  </si>
  <si>
    <t xml:space="preserve">2009/10 </t>
  </si>
  <si>
    <t xml:space="preserve">2010/11 </t>
  </si>
  <si>
    <t xml:space="preserve">2011/12 </t>
  </si>
  <si>
    <t>2018/19</t>
  </si>
  <si>
    <t xml:space="preserve">2019/20 </t>
  </si>
  <si>
    <t>1/ Forecast. 2/ Estimate.</t>
  </si>
  <si>
    <r>
      <t xml:space="preserve">Source: USDA, Economic Research Service estimates using USDA, Agricultural Marketing Service, </t>
    </r>
    <r>
      <rPr>
        <i/>
        <sz val="8"/>
        <rFont val="Helvetica"/>
        <family val="2"/>
      </rPr>
      <t>National Monthly Feedstuff Prices;</t>
    </r>
  </si>
  <si>
    <r>
      <t xml:space="preserve">and USDA, Foreign Agricultural Service, </t>
    </r>
    <r>
      <rPr>
        <sz val="8"/>
        <rFont val="Helvetica"/>
      </rPr>
      <t>Global Agricultural Trade System.</t>
    </r>
  </si>
  <si>
    <t>-------------------- Million pounds --------------------</t>
  </si>
  <si>
    <t>Cents/pound</t>
  </si>
  <si>
    <t>2014/15</t>
  </si>
  <si>
    <t xml:space="preserve">2015/16 </t>
  </si>
  <si>
    <t xml:space="preserve">2016/17 </t>
  </si>
  <si>
    <r>
      <t xml:space="preserve">Source: USDA, Economic Research Service estimates using USDA, Foreign Agricultural Service, </t>
    </r>
    <r>
      <rPr>
        <sz val="8"/>
        <rFont val="Helvetica"/>
      </rPr>
      <t>Global Agricultural Trade System;</t>
    </r>
    <r>
      <rPr>
        <sz val="8"/>
        <rFont val="Helvetica"/>
        <family val="2"/>
      </rPr>
      <t xml:space="preserve"> and Reuters.</t>
    </r>
  </si>
  <si>
    <t>Last updated: March 20, 2025.</t>
  </si>
  <si>
    <t>Table 28—Flaxseed: U.S. acreage planted, harvested, yield, production, and value, 1980–2024</t>
  </si>
  <si>
    <t>Table 29—Flaxseed: U.S. supply, disappearance, and price, 1980/81–2024/25</t>
  </si>
  <si>
    <t>2022/23</t>
  </si>
  <si>
    <t>2023/24 1/</t>
  </si>
  <si>
    <t>2024/25 2/</t>
  </si>
  <si>
    <t>Table 30—Linseed meal: U.S. supply, disappearance, and price, 1980/81–2024/25</t>
  </si>
  <si>
    <t>Table 31—Linseed oil: U.S. supply, disappearance, and price, 1980/81–2024/25</t>
  </si>
  <si>
    <t>Last updated: 03/20/2025.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</si>
</sst>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3" formatCode="_(* #,##0.00_);_(* \(#,##0.00\);_(* &quot;-&quot;??_);_(@_)"/>
    <numFmt numFmtId="164" formatCode="0.00_)"/>
    <numFmt numFmtId="165" formatCode="#,##0_______________)"/>
    <numFmt numFmtId="166" formatCode="#,##0.0_______________)"/>
    <numFmt numFmtId="167" formatCode="_(* #,##0_);_(* \(#,##0\);_(* &quot;-&quot;??_);_(@_)"/>
    <numFmt numFmtId="168" formatCode="#,##0___________________)"/>
    <numFmt numFmtId="169" formatCode="#,##0___)"/>
    <numFmt numFmtId="170" formatCode="#,##0.00_____)"/>
    <numFmt numFmtId="171" formatCode="#,##0.0___)"/>
    <numFmt numFmtId="172" formatCode="#,##0.000___)"/>
    <numFmt numFmtId="173" formatCode="#,##0_________)"/>
    <numFmt numFmtId="174" formatCode="#,##0.0"/>
    <numFmt numFmtId="175" formatCode="#,##0.00_______)"/>
    <numFmt numFmtId="176" formatCode="#,##0___________)"/>
  </numFmts>
  <fonts count="43" x14ac:knownFonts="1">
    <font>
      <sz val="8"/>
      <name val="Helvetic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etica"/>
    </font>
    <font>
      <sz val="8"/>
      <name val="Helvetica"/>
      <family val="2"/>
    </font>
    <font>
      <u/>
      <sz val="8"/>
      <color indexed="12"/>
      <name val="Helvetica"/>
      <family val="2"/>
    </font>
    <font>
      <i/>
      <sz val="8"/>
      <name val="Helvetica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0"/>
      <name val="Helvetica"/>
    </font>
    <font>
      <b/>
      <sz val="14"/>
      <name val="Helvetica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10.45"/>
      <color indexed="12"/>
      <name val="Arial"/>
      <family val="2"/>
    </font>
    <font>
      <sz val="10"/>
      <name val="Courier"/>
    </font>
    <font>
      <u/>
      <sz val="10"/>
      <color indexed="12"/>
      <name val="Courier"/>
      <family val="3"/>
    </font>
    <font>
      <sz val="10"/>
      <name val="Arial"/>
      <family val="2"/>
    </font>
    <font>
      <sz val="10"/>
      <name val="Arial"/>
      <family val="2"/>
    </font>
    <font>
      <u/>
      <sz val="8"/>
      <name val="Helvetica"/>
      <family val="2"/>
    </font>
    <font>
      <b/>
      <sz val="10"/>
      <color theme="1"/>
      <name val="Helvetica"/>
    </font>
    <font>
      <sz val="10"/>
      <color rgb="FF0000E1"/>
      <name val="Arial"/>
      <family val="2"/>
    </font>
    <font>
      <u/>
      <sz val="8"/>
      <color rgb="FF0000E1"/>
      <name val="Helvetica"/>
      <family val="2"/>
    </font>
    <font>
      <sz val="8"/>
      <color theme="1"/>
      <name val="Helvetica"/>
      <family val="2"/>
    </font>
    <font>
      <sz val="8"/>
      <color theme="1"/>
      <name val="Helvetica"/>
    </font>
    <font>
      <i/>
      <sz val="8"/>
      <name val="Helvetica"/>
      <family val="2"/>
    </font>
    <font>
      <sz val="8"/>
      <color rgb="FFFF0000"/>
      <name val="Helvetica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23" fillId="0" borderId="6" applyNumberFormat="0" applyFill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8" fillId="32" borderId="0" applyNumberFormat="0" applyBorder="0" applyAlignment="0" applyProtection="0"/>
    <xf numFmtId="164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37" fontId="3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8" borderId="8" applyNumberFormat="0" applyFont="0" applyAlignment="0" applyProtection="0"/>
    <xf numFmtId="0" fontId="33" fillId="0" borderId="0"/>
    <xf numFmtId="43" fontId="7" fillId="0" borderId="0" applyFont="0" applyFill="0" applyBorder="0" applyAlignment="0" applyProtection="0"/>
    <xf numFmtId="0" fontId="34" fillId="0" borderId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7" fillId="0" borderId="0" xfId="4" applyAlignment="1">
      <alignment vertical="top" wrapText="1"/>
    </xf>
    <xf numFmtId="0" fontId="7" fillId="0" borderId="0" xfId="4"/>
    <xf numFmtId="0" fontId="9" fillId="0" borderId="0" xfId="2" applyFont="1" applyAlignment="1" applyProtection="1"/>
    <xf numFmtId="0" fontId="10" fillId="0" borderId="0" xfId="4" applyFont="1"/>
    <xf numFmtId="0" fontId="7" fillId="0" borderId="0" xfId="4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1" applyAlignment="1" applyProtection="1">
      <alignment horizontal="left"/>
    </xf>
    <xf numFmtId="0" fontId="35" fillId="0" borderId="0" xfId="1" applyFont="1" applyFill="1" applyAlignment="1" applyProtection="1">
      <alignment horizontal="left"/>
    </xf>
    <xf numFmtId="0" fontId="36" fillId="0" borderId="0" xfId="0" applyFont="1" applyAlignment="1">
      <alignment horizontal="left"/>
    </xf>
    <xf numFmtId="0" fontId="37" fillId="0" borderId="0" xfId="4" applyFont="1"/>
    <xf numFmtId="0" fontId="38" fillId="0" borderId="0" xfId="1" applyFont="1" applyFill="1" applyAlignment="1" applyProtection="1">
      <alignment horizontal="left"/>
    </xf>
    <xf numFmtId="0" fontId="38" fillId="0" borderId="0" xfId="1" quotePrefix="1" applyFont="1" applyFill="1" applyAlignment="1" applyProtection="1">
      <alignment horizontal="left"/>
    </xf>
    <xf numFmtId="0" fontId="39" fillId="0" borderId="10" xfId="0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right" indent="5"/>
    </xf>
    <xf numFmtId="0" fontId="6" fillId="0" borderId="0" xfId="0" applyFont="1"/>
    <xf numFmtId="0" fontId="6" fillId="0" borderId="0" xfId="0" applyFont="1" applyAlignment="1">
      <alignment horizontal="left" indent="6"/>
    </xf>
    <xf numFmtId="0" fontId="6" fillId="0" borderId="0" xfId="0" applyFont="1" applyAlignment="1">
      <alignment horizontal="center"/>
    </xf>
    <xf numFmtId="6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61" applyNumberFormat="1" applyFont="1"/>
    <xf numFmtId="0" fontId="40" fillId="0" borderId="0" xfId="0" applyFont="1" applyAlignment="1">
      <alignment horizontal="left"/>
    </xf>
    <xf numFmtId="165" fontId="40" fillId="0" borderId="0" xfId="0" applyNumberFormat="1" applyFont="1"/>
    <xf numFmtId="166" fontId="40" fillId="0" borderId="0" xfId="0" applyNumberFormat="1" applyFont="1"/>
    <xf numFmtId="0" fontId="4" fillId="0" borderId="0" xfId="0" applyFont="1"/>
    <xf numFmtId="0" fontId="39" fillId="0" borderId="10" xfId="0" quotePrefix="1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right"/>
    </xf>
    <xf numFmtId="169" fontId="0" fillId="0" borderId="0" xfId="0" applyNumberFormat="1"/>
    <xf numFmtId="17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/>
    <xf numFmtId="0" fontId="40" fillId="0" borderId="0" xfId="0" quotePrefix="1" applyFont="1" applyAlignment="1">
      <alignment horizontal="left"/>
    </xf>
    <xf numFmtId="169" fontId="40" fillId="0" borderId="0" xfId="0" applyNumberFormat="1" applyFont="1"/>
    <xf numFmtId="170" fontId="40" fillId="0" borderId="0" xfId="0" applyNumberFormat="1" applyFont="1" applyAlignment="1">
      <alignment horizontal="center"/>
    </xf>
    <xf numFmtId="2" fontId="40" fillId="0" borderId="0" xfId="0" applyNumberFormat="1" applyFont="1" applyAlignment="1">
      <alignment horizontal="center"/>
    </xf>
    <xf numFmtId="172" fontId="0" fillId="0" borderId="0" xfId="0" applyNumberFormat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16" xfId="0" applyFont="1" applyBorder="1" applyAlignment="1">
      <alignment horizontal="left" indent="4"/>
    </xf>
    <xf numFmtId="173" fontId="0" fillId="0" borderId="0" xfId="0" applyNumberFormat="1"/>
    <xf numFmtId="170" fontId="0" fillId="0" borderId="0" xfId="0" applyNumberFormat="1"/>
    <xf numFmtId="174" fontId="0" fillId="0" borderId="0" xfId="0" applyNumberFormat="1"/>
    <xf numFmtId="173" fontId="40" fillId="0" borderId="0" xfId="0" applyNumberFormat="1" applyFont="1"/>
    <xf numFmtId="4" fontId="0" fillId="0" borderId="0" xfId="0" applyNumberFormat="1" applyAlignment="1">
      <alignment horizontal="center"/>
    </xf>
    <xf numFmtId="170" fontId="40" fillId="0" borderId="0" xfId="0" applyNumberFormat="1" applyFont="1"/>
    <xf numFmtId="0" fontId="39" fillId="0" borderId="0" xfId="0" quotePrefix="1" applyFont="1" applyAlignment="1">
      <alignment horizontal="left"/>
    </xf>
    <xf numFmtId="0" fontId="42" fillId="0" borderId="0" xfId="0" applyFont="1"/>
    <xf numFmtId="4" fontId="42" fillId="0" borderId="0" xfId="0" applyNumberFormat="1" applyFont="1"/>
    <xf numFmtId="0" fontId="40" fillId="0" borderId="0" xfId="0" applyFont="1"/>
    <xf numFmtId="0" fontId="0" fillId="0" borderId="20" xfId="0" applyBorder="1" applyAlignment="1">
      <alignment horizontal="center"/>
    </xf>
    <xf numFmtId="0" fontId="6" fillId="0" borderId="16" xfId="0" quotePrefix="1" applyFont="1" applyBorder="1" applyAlignment="1">
      <alignment horizontal="center"/>
    </xf>
    <xf numFmtId="0" fontId="0" fillId="0" borderId="0" xfId="0" quotePrefix="1" applyAlignment="1">
      <alignment horizontal="center"/>
    </xf>
    <xf numFmtId="175" fontId="0" fillId="0" borderId="0" xfId="0" applyNumberFormat="1"/>
    <xf numFmtId="175" fontId="0" fillId="0" borderId="0" xfId="0" applyNumberFormat="1" applyAlignment="1">
      <alignment horizontal="center"/>
    </xf>
    <xf numFmtId="175" fontId="40" fillId="0" borderId="0" xfId="0" applyNumberFormat="1" applyFont="1" applyAlignment="1">
      <alignment horizontal="center"/>
    </xf>
    <xf numFmtId="0" fontId="4" fillId="0" borderId="16" xfId="0" applyFont="1" applyBorder="1"/>
    <xf numFmtId="0" fontId="0" fillId="0" borderId="16" xfId="0" applyBorder="1"/>
    <xf numFmtId="168" fontId="0" fillId="0" borderId="0" xfId="0" applyNumberFormat="1" applyAlignment="1">
      <alignment horizontal="right"/>
    </xf>
    <xf numFmtId="0" fontId="4" fillId="0" borderId="16" xfId="0" quotePrefix="1" applyFont="1" applyBorder="1" applyAlignment="1">
      <alignment horizontal="left"/>
    </xf>
    <xf numFmtId="169" fontId="0" fillId="0" borderId="16" xfId="0" applyNumberFormat="1" applyBorder="1"/>
    <xf numFmtId="170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73" fontId="0" fillId="0" borderId="16" xfId="0" applyNumberFormat="1" applyBorder="1"/>
    <xf numFmtId="175" fontId="0" fillId="0" borderId="16" xfId="0" applyNumberFormat="1" applyBorder="1" applyAlignment="1">
      <alignment horizontal="center"/>
    </xf>
    <xf numFmtId="176" fontId="0" fillId="0" borderId="0" xfId="0" applyNumberFormat="1"/>
    <xf numFmtId="173" fontId="0" fillId="0" borderId="10" xfId="0" applyNumberFormat="1" applyBorder="1"/>
  </cellXfs>
  <cellStyles count="62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61" builtinId="3"/>
    <cellStyle name="Comma 2" xfId="52" xr:uid="{00000000-0005-0000-0000-00001C000000}"/>
    <cellStyle name="Comma 3" xfId="54" xr:uid="{F948226D-468E-4FAB-A758-A67BEEC95FF2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1" builtinId="8"/>
    <cellStyle name="Hyperlink 2" xfId="2" xr:uid="{00000000-0005-0000-0000-000024000000}"/>
    <cellStyle name="Hyperlink 3" xfId="46" xr:uid="{00000000-0005-0000-0000-000025000000}"/>
    <cellStyle name="Hyperlink 3 2" xfId="55" xr:uid="{8703CFFB-9370-4957-B1BE-A6D12ECDE211}"/>
    <cellStyle name="Hyperlink 4" xfId="48" xr:uid="{00000000-0005-0000-0000-000026000000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00000000-0005-0000-0000-00002B000000}"/>
    <cellStyle name="Normal 2 2" xfId="4" xr:uid="{00000000-0005-0000-0000-00002C000000}"/>
    <cellStyle name="Normal 2 3" xfId="56" xr:uid="{6D24B3F8-0DF3-45EC-98DA-A0EA04135DAC}"/>
    <cellStyle name="Normal 3" xfId="45" xr:uid="{00000000-0005-0000-0000-00002D000000}"/>
    <cellStyle name="Normal 3 2" xfId="57" xr:uid="{81CD4063-B8D3-4147-B484-AF5964C3976B}"/>
    <cellStyle name="Normal 4" xfId="47" xr:uid="{00000000-0005-0000-0000-00002E000000}"/>
    <cellStyle name="Normal 4 2" xfId="58" xr:uid="{AB29F0B2-4697-4B7A-BA63-639E419D30A3}"/>
    <cellStyle name="Normal 5" xfId="49" xr:uid="{00000000-0005-0000-0000-00002F000000}"/>
    <cellStyle name="Normal 5 2" xfId="59" xr:uid="{2A994748-9ED1-468C-B3A3-D1E0D6FB9365}"/>
    <cellStyle name="Normal 6" xfId="51" xr:uid="{00000000-0005-0000-0000-000030000000}"/>
    <cellStyle name="Normal 7" xfId="53" xr:uid="{A43A8493-FF9B-4B3F-B6DB-4FE5C94C6D32}"/>
    <cellStyle name="Note 2" xfId="50" xr:uid="{00000000-0005-0000-0000-000031000000}"/>
    <cellStyle name="Output" xfId="14" builtinId="21" customBuiltin="1"/>
    <cellStyle name="Percent 2" xfId="60" xr:uid="{F5AF82C7-73BA-4A63-B152-0959F2849C38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000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" name="Picture 1" descr="PrintLogo">
          <a:extLst>
            <a:ext uri="{FF2B5EF4-FFF2-40B4-BE49-F238E27FC236}">
              <a16:creationId xmlns:a16="http://schemas.microsoft.com/office/drawing/2014/main" id="{36655F0E-BF08-45DF-98FA-266AAE1EF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" name="Picture 2" descr="PrintLogo">
          <a:extLst>
            <a:ext uri="{FF2B5EF4-FFF2-40B4-BE49-F238E27FC236}">
              <a16:creationId xmlns:a16="http://schemas.microsoft.com/office/drawing/2014/main" id="{A49F6855-0AB7-4510-BFBA-948BF1CDA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" name="Picture 3" descr="PrintLogo">
          <a:extLst>
            <a:ext uri="{FF2B5EF4-FFF2-40B4-BE49-F238E27FC236}">
              <a16:creationId xmlns:a16="http://schemas.microsoft.com/office/drawing/2014/main" id="{E14B59A7-65D1-4336-9670-6D30A948F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5" name="Picture 4" descr="PrintLogo">
          <a:extLst>
            <a:ext uri="{FF2B5EF4-FFF2-40B4-BE49-F238E27FC236}">
              <a16:creationId xmlns:a16="http://schemas.microsoft.com/office/drawing/2014/main" id="{12C289C0-4859-486A-95E0-4BA7DCC4B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6" name="Picture 5" descr="PrintLogo">
          <a:extLst>
            <a:ext uri="{FF2B5EF4-FFF2-40B4-BE49-F238E27FC236}">
              <a16:creationId xmlns:a16="http://schemas.microsoft.com/office/drawing/2014/main" id="{BE95797D-C85A-4F99-9C07-FB4163DC3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7" name="Picture 6" descr="PrintLogo">
          <a:extLst>
            <a:ext uri="{FF2B5EF4-FFF2-40B4-BE49-F238E27FC236}">
              <a16:creationId xmlns:a16="http://schemas.microsoft.com/office/drawing/2014/main" id="{F98142A1-94CD-4537-A337-0320F436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8" name="Picture 7" descr="PrintLogo">
          <a:extLst>
            <a:ext uri="{FF2B5EF4-FFF2-40B4-BE49-F238E27FC236}">
              <a16:creationId xmlns:a16="http://schemas.microsoft.com/office/drawing/2014/main" id="{7E56E932-4A03-45E5-8E06-F916F7635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9" name="Picture 8" descr="PrintLogo">
          <a:extLst>
            <a:ext uri="{FF2B5EF4-FFF2-40B4-BE49-F238E27FC236}">
              <a16:creationId xmlns:a16="http://schemas.microsoft.com/office/drawing/2014/main" id="{E2211492-FC3E-46DF-9F55-5887A936C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0" name="Picture 9" descr="PrintLogo">
          <a:extLst>
            <a:ext uri="{FF2B5EF4-FFF2-40B4-BE49-F238E27FC236}">
              <a16:creationId xmlns:a16="http://schemas.microsoft.com/office/drawing/2014/main" id="{D4F39835-0E70-4E80-9EC2-59B48CEAB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1" name="Picture 10" descr="PrintLogo">
          <a:extLst>
            <a:ext uri="{FF2B5EF4-FFF2-40B4-BE49-F238E27FC236}">
              <a16:creationId xmlns:a16="http://schemas.microsoft.com/office/drawing/2014/main" id="{7590216D-583B-4F57-911B-3FCEB3B4B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2" name="Picture 11" descr="PrintLogo">
          <a:extLst>
            <a:ext uri="{FF2B5EF4-FFF2-40B4-BE49-F238E27FC236}">
              <a16:creationId xmlns:a16="http://schemas.microsoft.com/office/drawing/2014/main" id="{537E63DC-C2DB-4B68-ADB0-86A26841C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3" name="Picture 12" descr="PrintLogo">
          <a:extLst>
            <a:ext uri="{FF2B5EF4-FFF2-40B4-BE49-F238E27FC236}">
              <a16:creationId xmlns:a16="http://schemas.microsoft.com/office/drawing/2014/main" id="{9214E6A6-31CE-4DA9-BF8D-E9ED335C9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4" name="Picture 13" descr="PrintLogo">
          <a:extLst>
            <a:ext uri="{FF2B5EF4-FFF2-40B4-BE49-F238E27FC236}">
              <a16:creationId xmlns:a16="http://schemas.microsoft.com/office/drawing/2014/main" id="{19A99ADC-9F04-4C71-A523-88EDD07F5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" name="Picture 14" descr="PrintLogo">
          <a:extLst>
            <a:ext uri="{FF2B5EF4-FFF2-40B4-BE49-F238E27FC236}">
              <a16:creationId xmlns:a16="http://schemas.microsoft.com/office/drawing/2014/main" id="{84079017-36C6-4B44-A499-9833DF550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6" name="Picture 15" descr="PrintLogo">
          <a:extLst>
            <a:ext uri="{FF2B5EF4-FFF2-40B4-BE49-F238E27FC236}">
              <a16:creationId xmlns:a16="http://schemas.microsoft.com/office/drawing/2014/main" id="{8312CBD1-A9B8-450A-B040-D7413195B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7" name="Picture 16" descr="PrintLogo">
          <a:extLst>
            <a:ext uri="{FF2B5EF4-FFF2-40B4-BE49-F238E27FC236}">
              <a16:creationId xmlns:a16="http://schemas.microsoft.com/office/drawing/2014/main" id="{5D622DC2-3E82-42C2-A352-5A394839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8" name="Picture 17" descr="PrintLogo">
          <a:extLst>
            <a:ext uri="{FF2B5EF4-FFF2-40B4-BE49-F238E27FC236}">
              <a16:creationId xmlns:a16="http://schemas.microsoft.com/office/drawing/2014/main" id="{22DB1CBB-34D9-46A9-B5C8-CAD9428B2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9" name="Picture 18" descr="PrintLogo">
          <a:extLst>
            <a:ext uri="{FF2B5EF4-FFF2-40B4-BE49-F238E27FC236}">
              <a16:creationId xmlns:a16="http://schemas.microsoft.com/office/drawing/2014/main" id="{CBBC1CBA-4F95-41AF-9DD0-5F6618D69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0" name="Picture 19" descr="PrintLogo">
          <a:extLst>
            <a:ext uri="{FF2B5EF4-FFF2-40B4-BE49-F238E27FC236}">
              <a16:creationId xmlns:a16="http://schemas.microsoft.com/office/drawing/2014/main" id="{AFCFFACD-EA1B-48A8-887E-5B53FEDF6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1" name="Picture 20" descr="PrintLogo">
          <a:extLst>
            <a:ext uri="{FF2B5EF4-FFF2-40B4-BE49-F238E27FC236}">
              <a16:creationId xmlns:a16="http://schemas.microsoft.com/office/drawing/2014/main" id="{5EE7A7D1-8677-4EB7-B0E0-238BFBC62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2" name="Picture 21" descr="PrintLogo">
          <a:extLst>
            <a:ext uri="{FF2B5EF4-FFF2-40B4-BE49-F238E27FC236}">
              <a16:creationId xmlns:a16="http://schemas.microsoft.com/office/drawing/2014/main" id="{D3A6DDFE-0177-4D4A-8A87-124CAEBA1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3" name="Picture 22" descr="PrintLogo">
          <a:extLst>
            <a:ext uri="{FF2B5EF4-FFF2-40B4-BE49-F238E27FC236}">
              <a16:creationId xmlns:a16="http://schemas.microsoft.com/office/drawing/2014/main" id="{F25930DD-7DDB-4151-8D59-08C7AE047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4" name="Picture 23" descr="PrintLogo">
          <a:extLst>
            <a:ext uri="{FF2B5EF4-FFF2-40B4-BE49-F238E27FC236}">
              <a16:creationId xmlns:a16="http://schemas.microsoft.com/office/drawing/2014/main" id="{683AAA0C-EE8F-4840-845A-A866BB5E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5" name="Picture 24" descr="PrintLogo">
          <a:extLst>
            <a:ext uri="{FF2B5EF4-FFF2-40B4-BE49-F238E27FC236}">
              <a16:creationId xmlns:a16="http://schemas.microsoft.com/office/drawing/2014/main" id="{87797AC5-A971-4E38-8A76-E284BCCE4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6" name="Picture 25" descr="PrintLogo">
          <a:extLst>
            <a:ext uri="{FF2B5EF4-FFF2-40B4-BE49-F238E27FC236}">
              <a16:creationId xmlns:a16="http://schemas.microsoft.com/office/drawing/2014/main" id="{B5435AD1-0077-471F-A46C-16C0E5C26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7" name="Picture 26" descr="PrintLogo">
          <a:extLst>
            <a:ext uri="{FF2B5EF4-FFF2-40B4-BE49-F238E27FC236}">
              <a16:creationId xmlns:a16="http://schemas.microsoft.com/office/drawing/2014/main" id="{415348D4-B355-4F8F-9246-6561F1F01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8" name="Picture 27" descr="PrintLogo">
          <a:extLst>
            <a:ext uri="{FF2B5EF4-FFF2-40B4-BE49-F238E27FC236}">
              <a16:creationId xmlns:a16="http://schemas.microsoft.com/office/drawing/2014/main" id="{90E59C16-B36F-42BC-89FA-F8D44A7B1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9" name="Picture 28" descr="PrintLogo">
          <a:extLst>
            <a:ext uri="{FF2B5EF4-FFF2-40B4-BE49-F238E27FC236}">
              <a16:creationId xmlns:a16="http://schemas.microsoft.com/office/drawing/2014/main" id="{DE10383D-567C-4C90-9F50-315E6E458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0" name="Picture 29" descr="PrintLogo">
          <a:extLst>
            <a:ext uri="{FF2B5EF4-FFF2-40B4-BE49-F238E27FC236}">
              <a16:creationId xmlns:a16="http://schemas.microsoft.com/office/drawing/2014/main" id="{5F253E6F-CF34-4940-866D-B317637E1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1" name="Picture 30" descr="PrintLogo">
          <a:extLst>
            <a:ext uri="{FF2B5EF4-FFF2-40B4-BE49-F238E27FC236}">
              <a16:creationId xmlns:a16="http://schemas.microsoft.com/office/drawing/2014/main" id="{CD0409D3-321C-42D3-AFF1-F23EED16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2" name="Picture 31" descr="PrintLogo">
          <a:extLst>
            <a:ext uri="{FF2B5EF4-FFF2-40B4-BE49-F238E27FC236}">
              <a16:creationId xmlns:a16="http://schemas.microsoft.com/office/drawing/2014/main" id="{8A6B8C95-3552-4353-9891-2559C8C4A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3" name="Picture 32" descr="PrintLogo">
          <a:extLst>
            <a:ext uri="{FF2B5EF4-FFF2-40B4-BE49-F238E27FC236}">
              <a16:creationId xmlns:a16="http://schemas.microsoft.com/office/drawing/2014/main" id="{1062E21F-E975-4AE9-8E8A-51CF7D0AF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4" name="Picture 33" descr="PrintLogo">
          <a:extLst>
            <a:ext uri="{FF2B5EF4-FFF2-40B4-BE49-F238E27FC236}">
              <a16:creationId xmlns:a16="http://schemas.microsoft.com/office/drawing/2014/main" id="{A9024924-AA1D-40A7-B7B9-17FCD2793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5" name="Picture 34" descr="PrintLogo">
          <a:extLst>
            <a:ext uri="{FF2B5EF4-FFF2-40B4-BE49-F238E27FC236}">
              <a16:creationId xmlns:a16="http://schemas.microsoft.com/office/drawing/2014/main" id="{F5A53C8D-9142-48F8-BE47-45BD523F6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6" name="Picture 35" descr="PrintLogo">
          <a:extLst>
            <a:ext uri="{FF2B5EF4-FFF2-40B4-BE49-F238E27FC236}">
              <a16:creationId xmlns:a16="http://schemas.microsoft.com/office/drawing/2014/main" id="{D7C0D173-47DE-4825-8D89-DE9B6F255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7" name="Picture 36" descr="PrintLogo">
          <a:extLst>
            <a:ext uri="{FF2B5EF4-FFF2-40B4-BE49-F238E27FC236}">
              <a16:creationId xmlns:a16="http://schemas.microsoft.com/office/drawing/2014/main" id="{90EC5AF9-4585-412C-A45D-03BF5A76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8" name="Picture 37" descr="PrintLogo">
          <a:extLst>
            <a:ext uri="{FF2B5EF4-FFF2-40B4-BE49-F238E27FC236}">
              <a16:creationId xmlns:a16="http://schemas.microsoft.com/office/drawing/2014/main" id="{16547D9D-1E64-480A-B0F9-39AA792AE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9" name="Picture 38" descr="PrintLogo">
          <a:extLst>
            <a:ext uri="{FF2B5EF4-FFF2-40B4-BE49-F238E27FC236}">
              <a16:creationId xmlns:a16="http://schemas.microsoft.com/office/drawing/2014/main" id="{0B31CF8C-BC96-4248-A8DD-E354BCFD3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0" name="Picture 39" descr="PrintLogo">
          <a:extLst>
            <a:ext uri="{FF2B5EF4-FFF2-40B4-BE49-F238E27FC236}">
              <a16:creationId xmlns:a16="http://schemas.microsoft.com/office/drawing/2014/main" id="{2E7A5EFF-8F8F-4BE0-B9F5-B6EF8B3E1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1" name="Picture 40" descr="PrintLogo">
          <a:extLst>
            <a:ext uri="{FF2B5EF4-FFF2-40B4-BE49-F238E27FC236}">
              <a16:creationId xmlns:a16="http://schemas.microsoft.com/office/drawing/2014/main" id="{F02108E3-2E52-44A8-B426-3B08C2F4E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2" name="Picture 41" descr="PrintLogo">
          <a:extLst>
            <a:ext uri="{FF2B5EF4-FFF2-40B4-BE49-F238E27FC236}">
              <a16:creationId xmlns:a16="http://schemas.microsoft.com/office/drawing/2014/main" id="{33828B84-B572-4878-9807-C13C58A74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3" name="Picture 42" descr="PrintLogo">
          <a:extLst>
            <a:ext uri="{FF2B5EF4-FFF2-40B4-BE49-F238E27FC236}">
              <a16:creationId xmlns:a16="http://schemas.microsoft.com/office/drawing/2014/main" id="{3A478B15-15E6-4495-99FB-27F6DF87C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4" name="Picture 2098" descr="PrintLogo">
          <a:extLst>
            <a:ext uri="{FF2B5EF4-FFF2-40B4-BE49-F238E27FC236}">
              <a16:creationId xmlns:a16="http://schemas.microsoft.com/office/drawing/2014/main" id="{CD830C1D-FF01-4D01-8929-7F3A7F2A1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5" name="Picture 2099" descr="PrintLogo">
          <a:extLst>
            <a:ext uri="{FF2B5EF4-FFF2-40B4-BE49-F238E27FC236}">
              <a16:creationId xmlns:a16="http://schemas.microsoft.com/office/drawing/2014/main" id="{21677574-C16A-4FA2-AAC4-A3FBD3665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6" name="Picture 2100" descr="PrintLogo">
          <a:extLst>
            <a:ext uri="{FF2B5EF4-FFF2-40B4-BE49-F238E27FC236}">
              <a16:creationId xmlns:a16="http://schemas.microsoft.com/office/drawing/2014/main" id="{6DE20BE2-6F20-4945-B155-D52E9179A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7" name="Picture 2101" descr="PrintLogo">
          <a:extLst>
            <a:ext uri="{FF2B5EF4-FFF2-40B4-BE49-F238E27FC236}">
              <a16:creationId xmlns:a16="http://schemas.microsoft.com/office/drawing/2014/main" id="{F2A0DCB1-64C6-4171-BEF1-23B5F19F9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8" name="Picture 2102" descr="PrintLogo">
          <a:extLst>
            <a:ext uri="{FF2B5EF4-FFF2-40B4-BE49-F238E27FC236}">
              <a16:creationId xmlns:a16="http://schemas.microsoft.com/office/drawing/2014/main" id="{B78C97BF-4BCC-4086-8FF5-D3492478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9" name="Picture 2103" descr="PrintLogo">
          <a:extLst>
            <a:ext uri="{FF2B5EF4-FFF2-40B4-BE49-F238E27FC236}">
              <a16:creationId xmlns:a16="http://schemas.microsoft.com/office/drawing/2014/main" id="{02AA0CB7-A418-407E-89B1-D80587FA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50" name="Picture 2104" descr="PrintLogo">
          <a:extLst>
            <a:ext uri="{FF2B5EF4-FFF2-40B4-BE49-F238E27FC236}">
              <a16:creationId xmlns:a16="http://schemas.microsoft.com/office/drawing/2014/main" id="{F4A3C832-6E56-4042-BA4D-FD926AF47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87630</xdr:colOff>
      <xdr:row>0</xdr:row>
      <xdr:rowOff>34290</xdr:rowOff>
    </xdr:from>
    <xdr:to>
      <xdr:col>0</xdr:col>
      <xdr:colOff>4354830</xdr:colOff>
      <xdr:row>0</xdr:row>
      <xdr:rowOff>533400</xdr:rowOff>
    </xdr:to>
    <xdr:pic>
      <xdr:nvPicPr>
        <xdr:cNvPr id="51" name="Picture 2105" descr="PrintLogo">
          <a:extLst>
            <a:ext uri="{FF2B5EF4-FFF2-40B4-BE49-F238E27FC236}">
              <a16:creationId xmlns:a16="http://schemas.microsoft.com/office/drawing/2014/main" id="{B0BB55C6-ADEA-4E8E-99C4-71CC5FF29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3429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3B585F-454B-4ACD-A08F-77AACA2BD5F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X28A0T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5AC2E93-0814-4922-A06B-E3C0B14FC23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X28A0T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C538084-7EC9-4DB3-8980-E2AB0B525DF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X29A0T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24DE0C-0AA8-4E6D-9C0A-469FB10BDDF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X29A0T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CA20E38-64DE-40D9-A62D-F0509EC61FA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X30A0T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B65143E-BC00-4E86-907C-BCDBDE7305F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X30A0T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63228AA-D684-407C-88A8-3250DB6CB82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X31A0T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dagcc.sharepoint.com/sites/REE-ERS-OilCropsOutlook/Shared%20Documents/General/Yearbooks/Oilyrbook_2025/OilCropsAllTables.xlsx" TargetMode="External"/><Relationship Id="rId1" Type="http://schemas.openxmlformats.org/officeDocument/2006/relationships/externalLinkPath" Target="OilCropsAll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tab01"/>
      <sheetName val="tab02"/>
      <sheetName val="tab3"/>
      <sheetName val="tab4"/>
      <sheetName val="tab5"/>
      <sheetName val="tab6"/>
      <sheetName val="tab7"/>
      <sheetName val="tab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tab 18"/>
      <sheetName val="tab 19"/>
      <sheetName val="tab 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(1)"/>
      <sheetName val="tab34(2)"/>
      <sheetName val="tab34(3)"/>
      <sheetName val="tab34(4)"/>
      <sheetName val="tab34(5)"/>
      <sheetName val="tab34(6)"/>
      <sheetName val="tab34(7)"/>
      <sheetName val="tab34(8)"/>
      <sheetName val="tab34(9)"/>
      <sheetName val="tab34(10)"/>
      <sheetName val="tab34(11)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</sheetNames>
    <sheetDataSet>
      <sheetData sheetId="0"/>
      <sheetData sheetId="1">
        <row r="157">
          <cell r="D157" t="str">
            <v>Last updated: 03/20/2025.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0A298-476C-4500-A8CD-4A8A99849C57}">
  <sheetPr>
    <pageSetUpPr fitToPage="1"/>
  </sheetPr>
  <dimension ref="A1:D16"/>
  <sheetViews>
    <sheetView tabSelected="1" workbookViewId="0">
      <selection activeCell="A3" sqref="A3"/>
    </sheetView>
  </sheetViews>
  <sheetFormatPr defaultColWidth="11.28515625" defaultRowHeight="13.2" x14ac:dyDescent="0.25"/>
  <cols>
    <col min="1" max="1" width="117.28515625" style="7" bestFit="1" customWidth="1"/>
    <col min="2" max="16384" width="11.28515625" style="4"/>
  </cols>
  <sheetData>
    <row r="1" spans="1:4" ht="44.25" customHeight="1" x14ac:dyDescent="0.25">
      <c r="A1" s="3"/>
    </row>
    <row r="2" spans="1:4" ht="17.399999999999999" x14ac:dyDescent="0.3">
      <c r="A2" s="9" t="s">
        <v>0</v>
      </c>
    </row>
    <row r="3" spans="1:4" s="6" customFormat="1" ht="10.199999999999999" x14ac:dyDescent="0.2">
      <c r="A3" s="5"/>
    </row>
    <row r="4" spans="1:4" x14ac:dyDescent="0.25">
      <c r="A4" s="11"/>
    </row>
    <row r="5" spans="1:4" x14ac:dyDescent="0.25">
      <c r="A5" s="8" t="s">
        <v>2</v>
      </c>
    </row>
    <row r="6" spans="1:4" x14ac:dyDescent="0.25">
      <c r="A6" s="14" t="s">
        <v>106</v>
      </c>
      <c r="D6" s="13"/>
    </row>
    <row r="7" spans="1:4" x14ac:dyDescent="0.25">
      <c r="A7" s="15" t="s">
        <v>107</v>
      </c>
    </row>
    <row r="8" spans="1:4" x14ac:dyDescent="0.25">
      <c r="A8" s="15" t="s">
        <v>111</v>
      </c>
    </row>
    <row r="9" spans="1:4" x14ac:dyDescent="0.25">
      <c r="A9" s="15" t="s">
        <v>112</v>
      </c>
    </row>
    <row r="10" spans="1:4" x14ac:dyDescent="0.25">
      <c r="A10" s="10"/>
    </row>
    <row r="11" spans="1:4" x14ac:dyDescent="0.25">
      <c r="A11" s="10"/>
    </row>
    <row r="12" spans="1:4" x14ac:dyDescent="0.25">
      <c r="A12" s="2" t="s">
        <v>3</v>
      </c>
    </row>
    <row r="13" spans="1:4" x14ac:dyDescent="0.25">
      <c r="A13" s="2"/>
    </row>
    <row r="15" spans="1:4" x14ac:dyDescent="0.25">
      <c r="A15" s="12" t="s">
        <v>105</v>
      </c>
    </row>
    <row r="16" spans="1:4" x14ac:dyDescent="0.25">
      <c r="A16" s="1" t="s">
        <v>1</v>
      </c>
    </row>
  </sheetData>
  <hyperlinks>
    <hyperlink ref="A6" location="'tab28'!A1" display="Table 28—Flaxseed: Acreage planted, harvested, yield, production, and value, U.S., 1980–2020" xr:uid="{E4482CD3-8DED-4024-BB74-506790A3C840}"/>
    <hyperlink ref="A7" location="'tab29'!A1" display="Table 29—Flaxseed: Supply, disappearance, and price, U.S., 1980/81–2020/21" xr:uid="{0FD091AC-7DB0-4B45-BCAE-E077A59E7536}"/>
    <hyperlink ref="A8" location="'tab30'!A1" display="Table 30—Linseed meal: Supply disappearance and price, U.S., 1980/81–2020/21" xr:uid="{50441E6D-B7BC-4A44-9816-875BAB692BBC}"/>
    <hyperlink ref="A9" location="'tab31'!A1" display="Table 31—Linseed oil: Supply, disappearance, and price, U.S., 1980/81–2020/21" xr:uid="{7AE6E251-67E0-44FF-80EC-A6BC31A52373}"/>
  </hyperlinks>
  <pageMargins left="0.75" right="0.75" top="1" bottom="1" header="0.5" footer="0.5"/>
  <pageSetup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6C41-271F-4A7B-88D6-6AB051E7F22B}">
  <sheetPr>
    <pageSetUpPr fitToPage="1"/>
  </sheetPr>
  <dimension ref="A1:R56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0.199999999999999" x14ac:dyDescent="0.2"/>
  <cols>
    <col min="1" max="1" width="15.28515625" customWidth="1"/>
    <col min="2" max="6" width="20.7109375" customWidth="1"/>
    <col min="7" max="11" width="9.85546875" customWidth="1"/>
    <col min="13" max="13" width="9.42578125" bestFit="1" customWidth="1"/>
    <col min="14" max="14" width="10" customWidth="1"/>
    <col min="17" max="17" width="13.42578125" customWidth="1"/>
    <col min="18" max="18" width="10.140625" customWidth="1"/>
  </cols>
  <sheetData>
    <row r="1" spans="1:18" x14ac:dyDescent="0.2">
      <c r="A1" s="16" t="s">
        <v>106</v>
      </c>
      <c r="B1" s="17"/>
      <c r="C1" s="17"/>
      <c r="D1" s="17"/>
      <c r="E1" s="17"/>
      <c r="F1" s="17"/>
    </row>
    <row r="2" spans="1:18" x14ac:dyDescent="0.2">
      <c r="A2" s="17" t="s">
        <v>4</v>
      </c>
      <c r="B2" s="18" t="s">
        <v>5</v>
      </c>
      <c r="C2" s="18" t="s">
        <v>6</v>
      </c>
      <c r="D2" s="18" t="s">
        <v>7</v>
      </c>
      <c r="E2" s="18" t="s">
        <v>8</v>
      </c>
      <c r="F2" s="19" t="s">
        <v>9</v>
      </c>
    </row>
    <row r="3" spans="1:18" x14ac:dyDescent="0.2">
      <c r="A3" s="20"/>
      <c r="B3" s="21" t="s">
        <v>10</v>
      </c>
      <c r="C3" s="22"/>
      <c r="D3" s="22" t="s">
        <v>11</v>
      </c>
      <c r="E3" s="22" t="s">
        <v>12</v>
      </c>
      <c r="F3" s="23" t="s">
        <v>13</v>
      </c>
    </row>
    <row r="4" spans="1:18" x14ac:dyDescent="0.2">
      <c r="B4" s="24"/>
      <c r="C4" s="24"/>
      <c r="D4" s="24"/>
      <c r="E4" s="24"/>
      <c r="F4" s="25"/>
    </row>
    <row r="5" spans="1:18" x14ac:dyDescent="0.2">
      <c r="A5" s="1">
        <v>1980</v>
      </c>
      <c r="B5" s="26">
        <v>759</v>
      </c>
      <c r="C5" s="26">
        <v>663</v>
      </c>
      <c r="D5" s="27">
        <v>11.7</v>
      </c>
      <c r="E5" s="26">
        <v>7728</v>
      </c>
      <c r="F5" s="26">
        <v>57051</v>
      </c>
      <c r="H5" s="26"/>
      <c r="N5" s="28"/>
      <c r="O5" s="28"/>
      <c r="P5" s="28"/>
      <c r="Q5" s="28"/>
      <c r="R5" s="28"/>
    </row>
    <row r="6" spans="1:18" x14ac:dyDescent="0.2">
      <c r="A6" s="1">
        <v>1981</v>
      </c>
      <c r="B6" s="26">
        <v>605</v>
      </c>
      <c r="C6" s="26">
        <v>577</v>
      </c>
      <c r="D6" s="27">
        <v>12.6</v>
      </c>
      <c r="E6" s="26">
        <v>7289</v>
      </c>
      <c r="F6" s="26">
        <v>52453</v>
      </c>
      <c r="H6" s="26"/>
      <c r="N6" s="28"/>
      <c r="O6" s="28"/>
      <c r="P6" s="28"/>
      <c r="Q6" s="28"/>
      <c r="R6" s="28"/>
    </row>
    <row r="7" spans="1:18" x14ac:dyDescent="0.2">
      <c r="A7" s="1">
        <v>1982</v>
      </c>
      <c r="B7" s="26">
        <v>780</v>
      </c>
      <c r="C7" s="26">
        <v>735</v>
      </c>
      <c r="D7" s="27">
        <v>14</v>
      </c>
      <c r="E7" s="26">
        <v>10278</v>
      </c>
      <c r="F7" s="26">
        <v>53341</v>
      </c>
      <c r="H7" s="26"/>
      <c r="N7" s="28"/>
      <c r="O7" s="28"/>
      <c r="P7" s="28"/>
      <c r="Q7" s="28"/>
      <c r="R7" s="28"/>
    </row>
    <row r="8" spans="1:18" x14ac:dyDescent="0.2">
      <c r="A8" s="1">
        <v>1983</v>
      </c>
      <c r="B8" s="26">
        <v>605</v>
      </c>
      <c r="C8" s="26">
        <v>580</v>
      </c>
      <c r="D8" s="27">
        <v>11.9</v>
      </c>
      <c r="E8" s="26">
        <v>6903</v>
      </c>
      <c r="F8" s="26">
        <v>46925</v>
      </c>
      <c r="H8" s="26"/>
      <c r="N8" s="28"/>
      <c r="O8" s="28"/>
      <c r="P8" s="28"/>
      <c r="Q8" s="28"/>
      <c r="R8" s="28"/>
    </row>
    <row r="9" spans="1:18" x14ac:dyDescent="0.2">
      <c r="A9" s="1">
        <v>1984</v>
      </c>
      <c r="B9" s="26">
        <v>555</v>
      </c>
      <c r="C9" s="26">
        <v>538</v>
      </c>
      <c r="D9" s="27">
        <v>13.1</v>
      </c>
      <c r="E9" s="26">
        <v>7022</v>
      </c>
      <c r="F9" s="26">
        <v>42739</v>
      </c>
      <c r="H9" s="26"/>
      <c r="N9" s="28"/>
      <c r="O9" s="28"/>
      <c r="P9" s="28"/>
      <c r="Q9" s="28"/>
      <c r="R9" s="28"/>
    </row>
    <row r="10" spans="1:18" x14ac:dyDescent="0.2">
      <c r="A10" s="1">
        <v>1985</v>
      </c>
      <c r="B10" s="26">
        <v>620</v>
      </c>
      <c r="C10" s="26">
        <v>584</v>
      </c>
      <c r="D10" s="27">
        <v>14.2</v>
      </c>
      <c r="E10" s="26">
        <v>8293</v>
      </c>
      <c r="F10" s="26">
        <v>41912</v>
      </c>
      <c r="H10" s="26"/>
      <c r="N10" s="28"/>
      <c r="O10" s="28"/>
      <c r="P10" s="28"/>
      <c r="Q10" s="28"/>
      <c r="R10" s="28"/>
    </row>
    <row r="11" spans="1:18" x14ac:dyDescent="0.2">
      <c r="A11" s="1">
        <v>1986</v>
      </c>
      <c r="B11" s="26">
        <v>720</v>
      </c>
      <c r="C11" s="26">
        <v>683</v>
      </c>
      <c r="D11" s="27">
        <v>16.899999999999999</v>
      </c>
      <c r="E11" s="26">
        <v>11538</v>
      </c>
      <c r="F11" s="26">
        <v>39962</v>
      </c>
      <c r="H11" s="26"/>
      <c r="N11" s="28"/>
      <c r="O11" s="28"/>
      <c r="P11" s="28"/>
      <c r="Q11" s="28"/>
      <c r="R11" s="28"/>
    </row>
    <row r="12" spans="1:18" x14ac:dyDescent="0.2">
      <c r="A12" s="1">
        <v>1987</v>
      </c>
      <c r="B12" s="26">
        <v>470</v>
      </c>
      <c r="C12" s="26">
        <v>463</v>
      </c>
      <c r="D12" s="27">
        <v>16.100000000000001</v>
      </c>
      <c r="E12" s="26">
        <v>7444</v>
      </c>
      <c r="F12" s="26">
        <v>25188</v>
      </c>
      <c r="H12" s="26"/>
      <c r="N12" s="28"/>
      <c r="O12" s="28"/>
      <c r="P12" s="28"/>
      <c r="Q12" s="28"/>
      <c r="R12" s="28"/>
    </row>
    <row r="13" spans="1:18" x14ac:dyDescent="0.2">
      <c r="A13" s="1">
        <v>1988</v>
      </c>
      <c r="B13" s="26">
        <v>275</v>
      </c>
      <c r="C13" s="26">
        <v>226</v>
      </c>
      <c r="D13" s="27">
        <v>7.1</v>
      </c>
      <c r="E13" s="26">
        <v>1615</v>
      </c>
      <c r="F13" s="26">
        <v>12200</v>
      </c>
      <c r="H13" s="26"/>
      <c r="N13" s="28"/>
      <c r="O13" s="28"/>
      <c r="P13" s="28"/>
      <c r="Q13" s="28"/>
      <c r="R13" s="28"/>
    </row>
    <row r="14" spans="1:18" x14ac:dyDescent="0.2">
      <c r="A14" s="1">
        <v>1989</v>
      </c>
      <c r="B14" s="26">
        <v>195</v>
      </c>
      <c r="C14" s="26">
        <v>163</v>
      </c>
      <c r="D14" s="27">
        <v>7.5</v>
      </c>
      <c r="E14" s="26">
        <v>1215</v>
      </c>
      <c r="F14" s="26">
        <v>8724</v>
      </c>
      <c r="H14" s="26"/>
      <c r="N14" s="28"/>
      <c r="O14" s="28"/>
      <c r="P14" s="28"/>
      <c r="Q14" s="28"/>
      <c r="R14" s="28"/>
    </row>
    <row r="15" spans="1:18" x14ac:dyDescent="0.2">
      <c r="A15" s="1">
        <v>1990</v>
      </c>
      <c r="B15" s="26">
        <v>260</v>
      </c>
      <c r="C15" s="26">
        <v>253</v>
      </c>
      <c r="D15" s="27">
        <v>15.1</v>
      </c>
      <c r="E15" s="26">
        <v>3812</v>
      </c>
      <c r="F15" s="26">
        <v>20108</v>
      </c>
      <c r="H15" s="26"/>
      <c r="N15" s="28"/>
      <c r="O15" s="28"/>
      <c r="P15" s="28"/>
      <c r="Q15" s="28"/>
      <c r="R15" s="28"/>
    </row>
    <row r="16" spans="1:18" x14ac:dyDescent="0.2">
      <c r="A16" s="1">
        <v>1991</v>
      </c>
      <c r="B16" s="26">
        <v>356</v>
      </c>
      <c r="C16" s="26">
        <v>342</v>
      </c>
      <c r="D16" s="27">
        <v>18.100000000000001</v>
      </c>
      <c r="E16" s="26">
        <v>6200</v>
      </c>
      <c r="F16" s="26">
        <v>21845</v>
      </c>
      <c r="H16" s="26"/>
      <c r="N16" s="28"/>
      <c r="O16" s="28"/>
      <c r="P16" s="28"/>
      <c r="Q16" s="28"/>
      <c r="R16" s="28"/>
    </row>
    <row r="17" spans="1:18" x14ac:dyDescent="0.2">
      <c r="A17" s="1">
        <v>1992</v>
      </c>
      <c r="B17" s="26">
        <v>171</v>
      </c>
      <c r="C17" s="26">
        <v>165</v>
      </c>
      <c r="D17" s="27">
        <v>19.899999999999999</v>
      </c>
      <c r="E17" s="26">
        <v>3288</v>
      </c>
      <c r="F17" s="26">
        <v>13543</v>
      </c>
      <c r="H17" s="26"/>
      <c r="N17" s="28"/>
      <c r="O17" s="28"/>
      <c r="P17" s="28"/>
      <c r="Q17" s="28"/>
      <c r="R17" s="28"/>
    </row>
    <row r="18" spans="1:18" x14ac:dyDescent="0.2">
      <c r="A18" s="1">
        <v>1993</v>
      </c>
      <c r="B18" s="26">
        <v>206</v>
      </c>
      <c r="C18" s="26">
        <v>191</v>
      </c>
      <c r="D18" s="27">
        <v>18.2</v>
      </c>
      <c r="E18" s="26">
        <v>3482</v>
      </c>
      <c r="F18" s="26">
        <v>14857</v>
      </c>
      <c r="H18" s="26"/>
      <c r="N18" s="28"/>
      <c r="O18" s="28"/>
      <c r="P18" s="28"/>
      <c r="Q18" s="28"/>
      <c r="R18" s="28"/>
    </row>
    <row r="19" spans="1:18" x14ac:dyDescent="0.2">
      <c r="A19" s="1">
        <v>1994</v>
      </c>
      <c r="B19" s="26">
        <v>178</v>
      </c>
      <c r="C19" s="26">
        <v>171</v>
      </c>
      <c r="D19" s="27">
        <v>17.100000000000001</v>
      </c>
      <c r="E19" s="26">
        <v>2922</v>
      </c>
      <c r="F19" s="26">
        <v>13590</v>
      </c>
      <c r="H19" s="26"/>
      <c r="N19" s="28"/>
      <c r="O19" s="28"/>
      <c r="P19" s="28"/>
      <c r="Q19" s="28"/>
      <c r="R19" s="28"/>
    </row>
    <row r="20" spans="1:18" x14ac:dyDescent="0.2">
      <c r="A20" s="1">
        <v>1995</v>
      </c>
      <c r="B20" s="26">
        <v>165</v>
      </c>
      <c r="C20" s="26">
        <v>147</v>
      </c>
      <c r="D20" s="27">
        <v>15</v>
      </c>
      <c r="E20" s="26">
        <v>2212</v>
      </c>
      <c r="F20" s="26">
        <v>11481</v>
      </c>
      <c r="H20" s="26"/>
      <c r="N20" s="28"/>
      <c r="O20" s="28"/>
      <c r="P20" s="28"/>
      <c r="Q20" s="28"/>
      <c r="R20" s="28"/>
    </row>
    <row r="21" spans="1:18" x14ac:dyDescent="0.2">
      <c r="A21" s="1">
        <v>1996</v>
      </c>
      <c r="B21" s="26">
        <v>96</v>
      </c>
      <c r="C21" s="26">
        <v>92</v>
      </c>
      <c r="D21" s="27">
        <v>17.399999999999999</v>
      </c>
      <c r="E21" s="26">
        <v>1602</v>
      </c>
      <c r="F21" s="26">
        <v>10197</v>
      </c>
      <c r="H21" s="26"/>
      <c r="N21" s="28"/>
      <c r="O21" s="28"/>
      <c r="P21" s="28"/>
      <c r="Q21" s="28"/>
      <c r="R21" s="28"/>
    </row>
    <row r="22" spans="1:18" x14ac:dyDescent="0.2">
      <c r="A22" s="1">
        <v>1997</v>
      </c>
      <c r="B22" s="26">
        <v>151</v>
      </c>
      <c r="C22" s="26">
        <v>146</v>
      </c>
      <c r="D22" s="27">
        <v>16.600000000000001</v>
      </c>
      <c r="E22" s="26">
        <v>2420</v>
      </c>
      <c r="F22" s="26">
        <v>14046</v>
      </c>
      <c r="H22" s="26"/>
      <c r="N22" s="28"/>
      <c r="O22" s="28"/>
      <c r="P22" s="28"/>
      <c r="Q22" s="28"/>
      <c r="R22" s="28"/>
    </row>
    <row r="23" spans="1:18" x14ac:dyDescent="0.2">
      <c r="A23" s="1">
        <v>1998</v>
      </c>
      <c r="B23" s="26">
        <v>336</v>
      </c>
      <c r="C23" s="26">
        <v>329</v>
      </c>
      <c r="D23" s="27">
        <v>20.399999999999999</v>
      </c>
      <c r="E23" s="26">
        <v>6708</v>
      </c>
      <c r="F23" s="26">
        <v>33809</v>
      </c>
      <c r="H23" s="26"/>
      <c r="N23" s="28"/>
      <c r="O23" s="28"/>
      <c r="P23" s="28"/>
      <c r="Q23" s="28"/>
      <c r="R23" s="28"/>
    </row>
    <row r="24" spans="1:18" x14ac:dyDescent="0.2">
      <c r="A24" s="1">
        <v>1999</v>
      </c>
      <c r="B24" s="26">
        <v>387</v>
      </c>
      <c r="C24" s="26">
        <v>381</v>
      </c>
      <c r="D24" s="27">
        <v>20.6</v>
      </c>
      <c r="E24" s="26">
        <v>7864</v>
      </c>
      <c r="F24" s="26">
        <v>30098</v>
      </c>
      <c r="H24" s="26"/>
      <c r="N24" s="28"/>
      <c r="O24" s="28"/>
      <c r="P24" s="28"/>
      <c r="Q24" s="28"/>
      <c r="R24" s="28"/>
    </row>
    <row r="25" spans="1:18" x14ac:dyDescent="0.2">
      <c r="A25" s="1">
        <v>2000</v>
      </c>
      <c r="B25" s="26">
        <v>536</v>
      </c>
      <c r="C25" s="26">
        <v>517</v>
      </c>
      <c r="D25" s="27">
        <f t="shared" ref="D25:D41" si="0">+E25/C25</f>
        <v>20.754352030947775</v>
      </c>
      <c r="E25" s="26">
        <v>10730</v>
      </c>
      <c r="F25" s="26">
        <v>35569</v>
      </c>
      <c r="H25" s="26"/>
      <c r="N25" s="28"/>
      <c r="O25" s="28"/>
      <c r="P25" s="28"/>
      <c r="Q25" s="28"/>
      <c r="R25" s="28"/>
    </row>
    <row r="26" spans="1:18" x14ac:dyDescent="0.2">
      <c r="A26" s="1">
        <v>2001</v>
      </c>
      <c r="B26" s="26">
        <v>585</v>
      </c>
      <c r="C26" s="26">
        <v>578</v>
      </c>
      <c r="D26" s="27">
        <f t="shared" si="0"/>
        <v>19.818339100346019</v>
      </c>
      <c r="E26" s="26">
        <v>11455</v>
      </c>
      <c r="F26" s="26">
        <v>49004</v>
      </c>
      <c r="H26" s="26"/>
      <c r="N26" s="28"/>
      <c r="O26" s="28"/>
      <c r="P26" s="28"/>
      <c r="Q26" s="28"/>
      <c r="R26" s="28"/>
    </row>
    <row r="27" spans="1:18" x14ac:dyDescent="0.2">
      <c r="A27" s="1">
        <v>2002</v>
      </c>
      <c r="B27" s="26">
        <v>784</v>
      </c>
      <c r="C27" s="26">
        <v>703</v>
      </c>
      <c r="D27" s="27">
        <f t="shared" si="0"/>
        <v>16.874822190611663</v>
      </c>
      <c r="E27" s="26">
        <v>11863</v>
      </c>
      <c r="F27" s="26">
        <v>68564</v>
      </c>
      <c r="H27" s="26"/>
      <c r="N27" s="28"/>
      <c r="O27" s="28"/>
      <c r="P27" s="28"/>
      <c r="Q27" s="28"/>
      <c r="R27" s="28"/>
    </row>
    <row r="28" spans="1:18" x14ac:dyDescent="0.2">
      <c r="A28" s="1">
        <v>2003</v>
      </c>
      <c r="B28" s="26">
        <v>595</v>
      </c>
      <c r="C28" s="26">
        <v>588</v>
      </c>
      <c r="D28" s="27">
        <f t="shared" si="0"/>
        <v>17.8843537414966</v>
      </c>
      <c r="E28" s="26">
        <v>10516</v>
      </c>
      <c r="F28" s="26">
        <v>61900</v>
      </c>
      <c r="H28" s="26"/>
      <c r="N28" s="28"/>
      <c r="O28" s="28"/>
      <c r="P28" s="28"/>
      <c r="Q28" s="28"/>
      <c r="R28" s="28"/>
    </row>
    <row r="29" spans="1:18" x14ac:dyDescent="0.2">
      <c r="A29" s="1">
        <v>2004</v>
      </c>
      <c r="B29" s="26">
        <v>523</v>
      </c>
      <c r="C29" s="26">
        <v>511</v>
      </c>
      <c r="D29" s="27">
        <f t="shared" si="0"/>
        <v>20.289628180039138</v>
      </c>
      <c r="E29" s="26">
        <v>10368</v>
      </c>
      <c r="F29" s="26">
        <v>83767</v>
      </c>
      <c r="H29" s="26"/>
      <c r="N29" s="28"/>
      <c r="O29" s="28"/>
      <c r="P29" s="28"/>
      <c r="Q29" s="28"/>
      <c r="R29" s="28"/>
    </row>
    <row r="30" spans="1:18" x14ac:dyDescent="0.2">
      <c r="A30" s="1">
        <v>2005</v>
      </c>
      <c r="B30" s="26">
        <v>983</v>
      </c>
      <c r="C30" s="26">
        <v>955</v>
      </c>
      <c r="D30" s="27">
        <f t="shared" si="0"/>
        <v>20.623036649214658</v>
      </c>
      <c r="E30" s="26">
        <v>19695</v>
      </c>
      <c r="F30" s="26">
        <v>117070</v>
      </c>
      <c r="H30" s="26"/>
      <c r="N30" s="28"/>
      <c r="O30" s="28"/>
      <c r="P30" s="28"/>
      <c r="Q30" s="28"/>
      <c r="R30" s="28"/>
    </row>
    <row r="31" spans="1:18" x14ac:dyDescent="0.2">
      <c r="A31" s="1">
        <v>2006</v>
      </c>
      <c r="B31" s="26">
        <v>813</v>
      </c>
      <c r="C31" s="26">
        <v>767</v>
      </c>
      <c r="D31" s="27">
        <f t="shared" si="0"/>
        <v>14.366362451108214</v>
      </c>
      <c r="E31" s="26">
        <v>11019</v>
      </c>
      <c r="F31" s="26">
        <v>63961</v>
      </c>
      <c r="H31" s="26"/>
      <c r="N31" s="28"/>
      <c r="O31" s="28"/>
      <c r="P31" s="28"/>
      <c r="Q31" s="28"/>
      <c r="R31" s="28"/>
    </row>
    <row r="32" spans="1:18" x14ac:dyDescent="0.2">
      <c r="A32" s="1">
        <v>2007</v>
      </c>
      <c r="B32" s="26">
        <v>354</v>
      </c>
      <c r="C32" s="26">
        <v>349</v>
      </c>
      <c r="D32" s="27">
        <f t="shared" si="0"/>
        <v>16.893982808022923</v>
      </c>
      <c r="E32" s="26">
        <v>5896</v>
      </c>
      <c r="F32" s="26">
        <v>76521</v>
      </c>
      <c r="H32" s="26"/>
      <c r="N32" s="28"/>
      <c r="O32" s="28"/>
      <c r="P32" s="28"/>
      <c r="Q32" s="28"/>
      <c r="R32" s="28"/>
    </row>
    <row r="33" spans="1:18" x14ac:dyDescent="0.2">
      <c r="A33" s="1">
        <v>2008</v>
      </c>
      <c r="B33" s="26">
        <v>354</v>
      </c>
      <c r="C33" s="26">
        <v>340</v>
      </c>
      <c r="D33" s="27">
        <f t="shared" si="0"/>
        <v>16.811764705882354</v>
      </c>
      <c r="E33" s="26">
        <v>5716</v>
      </c>
      <c r="F33" s="26">
        <v>72773</v>
      </c>
      <c r="H33" s="26"/>
      <c r="N33" s="28"/>
      <c r="O33" s="28"/>
      <c r="P33" s="28"/>
      <c r="Q33" s="28"/>
      <c r="R33" s="28"/>
    </row>
    <row r="34" spans="1:18" x14ac:dyDescent="0.2">
      <c r="A34" s="1">
        <v>2009</v>
      </c>
      <c r="B34" s="26">
        <v>317</v>
      </c>
      <c r="C34" s="26">
        <v>314</v>
      </c>
      <c r="D34" s="27">
        <f t="shared" si="0"/>
        <v>23.640127388535031</v>
      </c>
      <c r="E34" s="26">
        <v>7423</v>
      </c>
      <c r="F34" s="26">
        <v>60373</v>
      </c>
      <c r="H34" s="26"/>
      <c r="N34" s="28"/>
      <c r="O34" s="28"/>
      <c r="P34" s="28"/>
      <c r="Q34" s="28"/>
      <c r="R34" s="28"/>
    </row>
    <row r="35" spans="1:18" x14ac:dyDescent="0.2">
      <c r="A35" s="1">
        <v>2010</v>
      </c>
      <c r="B35" s="26">
        <v>421</v>
      </c>
      <c r="C35" s="26">
        <v>418</v>
      </c>
      <c r="D35" s="27">
        <f t="shared" si="0"/>
        <v>21.665071770334929</v>
      </c>
      <c r="E35" s="26">
        <v>9056</v>
      </c>
      <c r="F35" s="26">
        <v>110251</v>
      </c>
      <c r="H35" s="26"/>
      <c r="N35" s="28"/>
      <c r="O35" s="28"/>
      <c r="P35" s="28"/>
      <c r="Q35" s="28"/>
      <c r="R35" s="28"/>
    </row>
    <row r="36" spans="1:18" x14ac:dyDescent="0.2">
      <c r="A36" s="1">
        <v>2011</v>
      </c>
      <c r="B36" s="26">
        <v>178</v>
      </c>
      <c r="C36" s="26">
        <v>173</v>
      </c>
      <c r="D36" s="27">
        <f t="shared" si="0"/>
        <v>16.132947976878611</v>
      </c>
      <c r="E36" s="26">
        <v>2791</v>
      </c>
      <c r="F36" s="26">
        <v>38570</v>
      </c>
      <c r="H36" s="26"/>
      <c r="N36" s="28"/>
      <c r="O36" s="28"/>
      <c r="P36" s="28"/>
      <c r="Q36" s="28"/>
      <c r="R36" s="28"/>
    </row>
    <row r="37" spans="1:18" x14ac:dyDescent="0.2">
      <c r="A37" s="1">
        <v>2012</v>
      </c>
      <c r="B37" s="26">
        <v>349</v>
      </c>
      <c r="C37" s="26">
        <v>336</v>
      </c>
      <c r="D37" s="27">
        <f t="shared" si="0"/>
        <v>17.25595238095238</v>
      </c>
      <c r="E37" s="26">
        <v>5798</v>
      </c>
      <c r="F37" s="26">
        <v>79919</v>
      </c>
      <c r="H37" s="26"/>
      <c r="N37" s="28"/>
      <c r="O37" s="28"/>
      <c r="P37" s="28"/>
      <c r="Q37" s="28"/>
      <c r="R37" s="28"/>
    </row>
    <row r="38" spans="1:18" x14ac:dyDescent="0.2">
      <c r="A38" s="1">
        <v>2013</v>
      </c>
      <c r="B38" s="26">
        <v>181</v>
      </c>
      <c r="C38" s="26">
        <v>172</v>
      </c>
      <c r="D38" s="27">
        <f t="shared" si="0"/>
        <v>19.511627906976745</v>
      </c>
      <c r="E38" s="26">
        <v>3356</v>
      </c>
      <c r="F38" s="26">
        <v>46325</v>
      </c>
      <c r="H38" s="26"/>
      <c r="N38" s="28"/>
      <c r="O38" s="28"/>
      <c r="P38" s="28"/>
      <c r="Q38" s="28"/>
      <c r="R38" s="28"/>
    </row>
    <row r="39" spans="1:18" x14ac:dyDescent="0.2">
      <c r="A39" s="1">
        <v>2014</v>
      </c>
      <c r="B39" s="26">
        <v>311</v>
      </c>
      <c r="C39" s="26">
        <v>302</v>
      </c>
      <c r="D39" s="27">
        <f t="shared" si="0"/>
        <v>21.086092715231789</v>
      </c>
      <c r="E39" s="26">
        <v>6368</v>
      </c>
      <c r="F39" s="26">
        <v>75077</v>
      </c>
      <c r="H39" s="26"/>
      <c r="N39" s="28"/>
      <c r="O39" s="28"/>
      <c r="P39" s="28"/>
      <c r="Q39" s="28"/>
      <c r="R39" s="28"/>
    </row>
    <row r="40" spans="1:18" x14ac:dyDescent="0.2">
      <c r="A40" s="1">
        <v>2015</v>
      </c>
      <c r="B40" s="26">
        <v>463</v>
      </c>
      <c r="C40" s="26">
        <v>456</v>
      </c>
      <c r="D40" s="27">
        <f t="shared" si="0"/>
        <v>22.138157894736842</v>
      </c>
      <c r="E40" s="26">
        <v>10095</v>
      </c>
      <c r="F40" s="26">
        <v>90561</v>
      </c>
      <c r="H40" s="26"/>
      <c r="N40" s="28"/>
      <c r="O40" s="28"/>
      <c r="P40" s="28"/>
      <c r="Q40" s="28"/>
      <c r="R40" s="28"/>
    </row>
    <row r="41" spans="1:18" x14ac:dyDescent="0.2">
      <c r="A41" s="1">
        <v>2016</v>
      </c>
      <c r="B41" s="26">
        <v>374</v>
      </c>
      <c r="C41" s="26">
        <v>366</v>
      </c>
      <c r="D41" s="27">
        <f t="shared" si="0"/>
        <v>23.650273224043715</v>
      </c>
      <c r="E41" s="26">
        <v>8656</v>
      </c>
      <c r="F41" s="26">
        <v>69352</v>
      </c>
      <c r="H41" s="26"/>
      <c r="N41" s="28"/>
      <c r="O41" s="28"/>
      <c r="P41" s="28"/>
      <c r="Q41" s="28"/>
      <c r="R41" s="28"/>
    </row>
    <row r="42" spans="1:18" x14ac:dyDescent="0.2">
      <c r="A42" s="29">
        <v>2017</v>
      </c>
      <c r="B42" s="30">
        <v>303</v>
      </c>
      <c r="C42" s="30">
        <v>272</v>
      </c>
      <c r="D42" s="31">
        <v>14.1</v>
      </c>
      <c r="E42" s="30">
        <v>3842</v>
      </c>
      <c r="F42" s="30">
        <v>36340</v>
      </c>
      <c r="N42" s="28"/>
      <c r="O42" s="28"/>
      <c r="P42" s="28"/>
      <c r="Q42" s="28"/>
      <c r="R42" s="28"/>
    </row>
    <row r="43" spans="1:18" x14ac:dyDescent="0.2">
      <c r="A43" s="29">
        <v>2018</v>
      </c>
      <c r="B43" s="30">
        <v>208</v>
      </c>
      <c r="C43" s="30">
        <v>198</v>
      </c>
      <c r="D43" s="31">
        <v>22.6</v>
      </c>
      <c r="E43" s="30">
        <v>4466</v>
      </c>
      <c r="F43" s="30">
        <v>43533</v>
      </c>
      <c r="H43" s="26"/>
      <c r="N43" s="28"/>
      <c r="O43" s="28"/>
      <c r="P43" s="28"/>
      <c r="Q43" s="28"/>
      <c r="R43" s="28"/>
    </row>
    <row r="44" spans="1:18" x14ac:dyDescent="0.2">
      <c r="A44" s="29">
        <v>2019</v>
      </c>
      <c r="B44" s="30">
        <v>374</v>
      </c>
      <c r="C44" s="30">
        <v>284</v>
      </c>
      <c r="D44" s="31">
        <v>19.8</v>
      </c>
      <c r="E44" s="30">
        <v>5625</v>
      </c>
      <c r="F44" s="30">
        <v>49734</v>
      </c>
      <c r="H44" s="26"/>
      <c r="N44" s="28"/>
      <c r="O44" s="28"/>
      <c r="P44" s="28"/>
      <c r="Q44" s="28"/>
      <c r="R44" s="28"/>
    </row>
    <row r="45" spans="1:18" x14ac:dyDescent="0.2">
      <c r="A45" s="29">
        <v>2020</v>
      </c>
      <c r="B45" s="30">
        <v>305</v>
      </c>
      <c r="C45" s="30">
        <v>296</v>
      </c>
      <c r="D45" s="31">
        <v>19.3</v>
      </c>
      <c r="E45" s="30">
        <v>5706</v>
      </c>
      <c r="F45" s="30">
        <v>62357</v>
      </c>
      <c r="H45" s="26"/>
      <c r="M45" s="26"/>
      <c r="N45" s="26"/>
      <c r="O45" s="26"/>
      <c r="P45" s="26"/>
      <c r="Q45" s="26"/>
      <c r="R45" s="26"/>
    </row>
    <row r="46" spans="1:18" x14ac:dyDescent="0.2">
      <c r="A46" s="29">
        <v>2021</v>
      </c>
      <c r="B46" s="30">
        <v>325</v>
      </c>
      <c r="C46" s="30">
        <v>280</v>
      </c>
      <c r="D46" s="31">
        <v>9.9</v>
      </c>
      <c r="E46" s="30">
        <v>2768</v>
      </c>
      <c r="F46" s="30">
        <v>70275</v>
      </c>
      <c r="H46" s="26"/>
      <c r="M46" s="26"/>
      <c r="N46" s="26"/>
      <c r="O46" s="26"/>
      <c r="P46" s="26"/>
      <c r="Q46" s="26"/>
      <c r="R46" s="26"/>
    </row>
    <row r="47" spans="1:18" x14ac:dyDescent="0.2">
      <c r="A47" s="29">
        <v>2022</v>
      </c>
      <c r="B47" s="30">
        <v>263</v>
      </c>
      <c r="C47" s="30">
        <v>242</v>
      </c>
      <c r="D47" s="31">
        <v>17.7</v>
      </c>
      <c r="E47" s="30">
        <v>4282</v>
      </c>
      <c r="F47" s="30">
        <v>77047</v>
      </c>
      <c r="H47" s="26"/>
      <c r="M47" s="26"/>
      <c r="N47" s="26"/>
      <c r="O47" s="26"/>
      <c r="P47" s="26"/>
      <c r="Q47" s="26"/>
      <c r="R47" s="26"/>
    </row>
    <row r="48" spans="1:18" x14ac:dyDescent="0.2">
      <c r="A48" s="29">
        <v>2023</v>
      </c>
      <c r="B48" s="30">
        <v>178</v>
      </c>
      <c r="C48" s="30">
        <v>160</v>
      </c>
      <c r="D48" s="31">
        <v>18.5</v>
      </c>
      <c r="E48" s="30">
        <v>2961</v>
      </c>
      <c r="F48" s="30">
        <v>36785</v>
      </c>
      <c r="M48" s="26"/>
      <c r="N48" s="26"/>
      <c r="O48" s="26"/>
      <c r="P48" s="26"/>
      <c r="Q48" s="26"/>
      <c r="R48" s="26"/>
    </row>
    <row r="49" spans="1:18" x14ac:dyDescent="0.2">
      <c r="A49" s="29">
        <v>2024</v>
      </c>
      <c r="B49" s="30">
        <v>148</v>
      </c>
      <c r="C49" s="30">
        <v>140</v>
      </c>
      <c r="D49" s="31">
        <v>17.3</v>
      </c>
      <c r="E49" s="30">
        <v>2420</v>
      </c>
      <c r="F49" s="30">
        <v>29763</v>
      </c>
      <c r="M49" s="26"/>
      <c r="N49" s="26"/>
      <c r="O49" s="26"/>
      <c r="P49" s="26"/>
      <c r="Q49" s="26"/>
      <c r="R49" s="26"/>
    </row>
    <row r="50" spans="1:18" x14ac:dyDescent="0.2">
      <c r="A50" s="74" t="s">
        <v>14</v>
      </c>
      <c r="B50" s="75"/>
      <c r="C50" s="75"/>
      <c r="D50" s="75"/>
      <c r="E50" s="75"/>
      <c r="F50" s="75"/>
    </row>
    <row r="51" spans="1:18" ht="10.35" customHeight="1" x14ac:dyDescent="0.2"/>
    <row r="52" spans="1:18" x14ac:dyDescent="0.2">
      <c r="F52" s="76" t="s">
        <v>113</v>
      </c>
      <c r="G52" s="26"/>
      <c r="H52" s="26"/>
      <c r="I52" s="26"/>
      <c r="J52" s="26"/>
    </row>
    <row r="53" spans="1:18" x14ac:dyDescent="0.2">
      <c r="G53" s="26"/>
    </row>
    <row r="54" spans="1:18" x14ac:dyDescent="0.2">
      <c r="G54" s="26"/>
    </row>
    <row r="55" spans="1:18" x14ac:dyDescent="0.2">
      <c r="G55" s="26"/>
    </row>
    <row r="56" spans="1:18" x14ac:dyDescent="0.2">
      <c r="G56" s="26"/>
    </row>
  </sheetData>
  <pageMargins left="0.75" right="0.75" top="1" bottom="1" header="0.5" footer="0.5"/>
  <pageSetup scale="95" firstPageNumber="28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60C05-88E7-4F0B-B978-C4F49A48F614}">
  <sheetPr>
    <pageSetUpPr fitToPage="1"/>
  </sheetPr>
  <dimension ref="A1:AJ60"/>
  <sheetViews>
    <sheetView zoomScaleNormal="100" zoomScaleSheetLayoutView="100" workbookViewId="0">
      <pane ySplit="6" topLeftCell="A7" activePane="bottomLeft" state="frozen"/>
      <selection activeCell="D64" sqref="D64"/>
      <selection pane="bottomLeft"/>
    </sheetView>
  </sheetViews>
  <sheetFormatPr defaultRowHeight="10.199999999999999" x14ac:dyDescent="0.2"/>
  <cols>
    <col min="1" max="10" width="10.85546875" customWidth="1"/>
    <col min="11" max="11" width="13.85546875" customWidth="1"/>
    <col min="12" max="12" width="11.85546875" customWidth="1"/>
    <col min="13" max="13" width="10.7109375" bestFit="1" customWidth="1"/>
  </cols>
  <sheetData>
    <row r="1" spans="1:26" x14ac:dyDescent="0.2">
      <c r="A1" s="33" t="s">
        <v>107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26" x14ac:dyDescent="0.2">
      <c r="A2" s="24"/>
      <c r="B2" s="34"/>
      <c r="C2" s="24"/>
      <c r="D2" s="24"/>
      <c r="E2" s="24"/>
      <c r="F2" s="24"/>
      <c r="G2" s="24"/>
      <c r="H2" s="24"/>
      <c r="I2" s="24"/>
      <c r="J2" s="24"/>
      <c r="K2" s="34" t="s">
        <v>15</v>
      </c>
      <c r="L2" s="35"/>
    </row>
    <row r="3" spans="1:26" x14ac:dyDescent="0.2">
      <c r="A3" s="24" t="s">
        <v>16</v>
      </c>
      <c r="B3" s="34"/>
      <c r="C3" s="35" t="s">
        <v>17</v>
      </c>
      <c r="D3" s="35"/>
      <c r="E3" s="35"/>
      <c r="F3" s="34"/>
      <c r="G3" s="35"/>
      <c r="H3" s="35" t="s">
        <v>18</v>
      </c>
      <c r="I3" s="35"/>
      <c r="J3" s="35"/>
      <c r="K3" s="36" t="s">
        <v>19</v>
      </c>
      <c r="L3" s="24"/>
    </row>
    <row r="4" spans="1:26" x14ac:dyDescent="0.2">
      <c r="A4" s="24" t="s">
        <v>20</v>
      </c>
      <c r="B4" s="36" t="s">
        <v>21</v>
      </c>
      <c r="C4" s="24"/>
      <c r="D4" s="24"/>
      <c r="E4" s="24"/>
      <c r="F4" s="36"/>
      <c r="G4" s="24"/>
      <c r="H4" s="24"/>
      <c r="I4" s="24"/>
      <c r="J4" s="24"/>
      <c r="K4" s="36" t="s">
        <v>22</v>
      </c>
      <c r="L4" s="24" t="s">
        <v>23</v>
      </c>
    </row>
    <row r="5" spans="1:26" x14ac:dyDescent="0.2">
      <c r="A5" s="37" t="s">
        <v>24</v>
      </c>
      <c r="B5" s="38" t="s">
        <v>25</v>
      </c>
      <c r="C5" s="24" t="s">
        <v>8</v>
      </c>
      <c r="D5" s="24" t="s">
        <v>26</v>
      </c>
      <c r="E5" s="24" t="s">
        <v>27</v>
      </c>
      <c r="F5" s="38" t="s">
        <v>28</v>
      </c>
      <c r="G5" s="24" t="s">
        <v>29</v>
      </c>
      <c r="H5" s="24" t="s">
        <v>30</v>
      </c>
      <c r="I5" s="24" t="s">
        <v>31</v>
      </c>
      <c r="J5" s="24" t="s">
        <v>27</v>
      </c>
      <c r="K5" s="38" t="s">
        <v>32</v>
      </c>
      <c r="L5" s="18"/>
    </row>
    <row r="6" spans="1:26" x14ac:dyDescent="0.2">
      <c r="A6" s="20"/>
      <c r="B6" s="20"/>
      <c r="C6" s="39"/>
      <c r="D6" s="39"/>
      <c r="E6" s="39"/>
      <c r="F6" s="20"/>
      <c r="G6" s="40" t="s">
        <v>33</v>
      </c>
      <c r="H6" s="39"/>
      <c r="I6" s="39"/>
      <c r="J6" s="39"/>
      <c r="K6" s="22" t="s">
        <v>34</v>
      </c>
      <c r="L6" s="22" t="s">
        <v>34</v>
      </c>
    </row>
    <row r="7" spans="1:26" x14ac:dyDescent="0.2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26" x14ac:dyDescent="0.2">
      <c r="A8" s="1" t="s">
        <v>35</v>
      </c>
      <c r="B8" s="41">
        <v>5018</v>
      </c>
      <c r="C8" s="41">
        <f>+'tab28'!E5</f>
        <v>7728</v>
      </c>
      <c r="D8" s="41">
        <v>2510</v>
      </c>
      <c r="E8" s="41">
        <f t="shared" ref="E8:E26" si="0">SUM(B8:D8)</f>
        <v>15256</v>
      </c>
      <c r="F8" s="41">
        <v>11927</v>
      </c>
      <c r="G8" s="41">
        <v>76</v>
      </c>
      <c r="H8" s="41">
        <v>547</v>
      </c>
      <c r="I8" s="41">
        <f t="shared" ref="I8:I51" si="1">+J8-F8-G8-H8</f>
        <v>-27</v>
      </c>
      <c r="J8" s="41">
        <f t="shared" ref="J8:J51" si="2">+E8-B9</f>
        <v>12523</v>
      </c>
      <c r="K8" s="42">
        <v>7.2</v>
      </c>
      <c r="L8" s="43">
        <v>4.5</v>
      </c>
      <c r="Z8" s="41"/>
    </row>
    <row r="9" spans="1:26" x14ac:dyDescent="0.2">
      <c r="A9" s="1" t="s">
        <v>36</v>
      </c>
      <c r="B9" s="41">
        <v>2733</v>
      </c>
      <c r="C9" s="41">
        <f>+'tab28'!E6</f>
        <v>7289</v>
      </c>
      <c r="D9" s="41">
        <v>3502</v>
      </c>
      <c r="E9" s="41">
        <f t="shared" si="0"/>
        <v>13524</v>
      </c>
      <c r="F9" s="41">
        <v>11231</v>
      </c>
      <c r="G9" s="41">
        <v>11</v>
      </c>
      <c r="H9" s="41">
        <v>691</v>
      </c>
      <c r="I9" s="41">
        <f t="shared" si="1"/>
        <v>-359</v>
      </c>
      <c r="J9" s="41">
        <f t="shared" si="2"/>
        <v>11574</v>
      </c>
      <c r="K9" s="42">
        <v>6.67</v>
      </c>
      <c r="L9" s="44" t="s">
        <v>37</v>
      </c>
    </row>
    <row r="10" spans="1:26" x14ac:dyDescent="0.2">
      <c r="A10" s="1" t="s">
        <v>38</v>
      </c>
      <c r="B10" s="41">
        <v>1950</v>
      </c>
      <c r="C10" s="41">
        <f>+'tab28'!E7</f>
        <v>10278</v>
      </c>
      <c r="D10" s="41">
        <v>1921</v>
      </c>
      <c r="E10" s="41">
        <f t="shared" si="0"/>
        <v>14149</v>
      </c>
      <c r="F10" s="41">
        <v>8722</v>
      </c>
      <c r="G10" s="41">
        <v>638</v>
      </c>
      <c r="H10" s="41">
        <v>486</v>
      </c>
      <c r="I10" s="41">
        <f t="shared" si="1"/>
        <v>1091</v>
      </c>
      <c r="J10" s="41">
        <f t="shared" si="2"/>
        <v>10937</v>
      </c>
      <c r="K10" s="42">
        <v>5.17</v>
      </c>
      <c r="L10" s="44" t="s">
        <v>37</v>
      </c>
    </row>
    <row r="11" spans="1:26" x14ac:dyDescent="0.2">
      <c r="A11" s="1" t="s">
        <v>39</v>
      </c>
      <c r="B11" s="41">
        <v>3212</v>
      </c>
      <c r="C11" s="41">
        <f>+'tab28'!E8</f>
        <v>6903</v>
      </c>
      <c r="D11" s="41">
        <v>4756</v>
      </c>
      <c r="E11" s="41">
        <f t="shared" si="0"/>
        <v>14871</v>
      </c>
      <c r="F11" s="41">
        <v>12733</v>
      </c>
      <c r="G11" s="41">
        <v>52</v>
      </c>
      <c r="H11" s="41">
        <v>438</v>
      </c>
      <c r="I11" s="41">
        <f t="shared" si="1"/>
        <v>-68</v>
      </c>
      <c r="J11" s="41">
        <f t="shared" si="2"/>
        <v>13155</v>
      </c>
      <c r="K11" s="42">
        <v>6.84</v>
      </c>
      <c r="L11" s="44" t="s">
        <v>37</v>
      </c>
    </row>
    <row r="12" spans="1:26" x14ac:dyDescent="0.2">
      <c r="A12" s="1" t="s">
        <v>40</v>
      </c>
      <c r="B12" s="41">
        <v>1716</v>
      </c>
      <c r="C12" s="41">
        <f>+'tab28'!E9</f>
        <v>7022</v>
      </c>
      <c r="D12" s="41">
        <v>3796</v>
      </c>
      <c r="E12" s="41">
        <f t="shared" si="0"/>
        <v>12534</v>
      </c>
      <c r="F12" s="41">
        <v>9935</v>
      </c>
      <c r="G12" s="41">
        <v>238</v>
      </c>
      <c r="H12" s="41">
        <v>511</v>
      </c>
      <c r="I12" s="41">
        <f t="shared" si="1"/>
        <v>201</v>
      </c>
      <c r="J12" s="41">
        <f t="shared" si="2"/>
        <v>10885</v>
      </c>
      <c r="K12" s="42">
        <v>6.09</v>
      </c>
      <c r="L12" s="44" t="s">
        <v>37</v>
      </c>
    </row>
    <row r="13" spans="1:26" x14ac:dyDescent="0.2">
      <c r="A13" s="1" t="s">
        <v>41</v>
      </c>
      <c r="B13" s="41">
        <v>1649</v>
      </c>
      <c r="C13" s="41">
        <f>+'tab28'!E10</f>
        <v>8293</v>
      </c>
      <c r="D13" s="41">
        <v>2927</v>
      </c>
      <c r="E13" s="41">
        <f t="shared" si="0"/>
        <v>12869</v>
      </c>
      <c r="F13" s="41">
        <v>10313</v>
      </c>
      <c r="G13" s="41">
        <v>250</v>
      </c>
      <c r="H13" s="41">
        <v>517</v>
      </c>
      <c r="I13" s="41">
        <f t="shared" si="1"/>
        <v>160</v>
      </c>
      <c r="J13" s="41">
        <f t="shared" si="2"/>
        <v>11240</v>
      </c>
      <c r="K13" s="42">
        <v>5.05</v>
      </c>
      <c r="L13" s="44" t="s">
        <v>37</v>
      </c>
    </row>
    <row r="14" spans="1:26" x14ac:dyDescent="0.2">
      <c r="A14" s="1" t="s">
        <v>42</v>
      </c>
      <c r="B14" s="41">
        <v>1629</v>
      </c>
      <c r="C14" s="41">
        <f>+'tab28'!E11</f>
        <v>11538</v>
      </c>
      <c r="D14" s="41">
        <v>2224</v>
      </c>
      <c r="E14" s="41">
        <f t="shared" si="0"/>
        <v>15391</v>
      </c>
      <c r="F14" s="41">
        <v>10000</v>
      </c>
      <c r="G14" s="41">
        <v>1448</v>
      </c>
      <c r="H14" s="41">
        <v>362</v>
      </c>
      <c r="I14" s="41">
        <f t="shared" si="1"/>
        <v>280</v>
      </c>
      <c r="J14" s="41">
        <f t="shared" si="2"/>
        <v>12090</v>
      </c>
      <c r="K14" s="42">
        <v>3.47</v>
      </c>
      <c r="L14" s="44" t="s">
        <v>37</v>
      </c>
    </row>
    <row r="15" spans="1:26" x14ac:dyDescent="0.2">
      <c r="A15" s="1" t="s">
        <v>43</v>
      </c>
      <c r="B15" s="41">
        <v>3301</v>
      </c>
      <c r="C15" s="41">
        <f>+'tab28'!E12</f>
        <v>7444</v>
      </c>
      <c r="D15" s="41">
        <v>2925</v>
      </c>
      <c r="E15" s="41">
        <f t="shared" si="0"/>
        <v>13670</v>
      </c>
      <c r="F15" s="41">
        <v>10800</v>
      </c>
      <c r="G15" s="41">
        <v>156</v>
      </c>
      <c r="H15" s="41">
        <v>223</v>
      </c>
      <c r="I15" s="41">
        <f t="shared" si="1"/>
        <v>166</v>
      </c>
      <c r="J15" s="41">
        <f t="shared" si="2"/>
        <v>11345</v>
      </c>
      <c r="K15" s="42">
        <v>3.39</v>
      </c>
      <c r="L15" s="44" t="s">
        <v>37</v>
      </c>
    </row>
    <row r="16" spans="1:26" x14ac:dyDescent="0.2">
      <c r="A16" s="1" t="s">
        <v>44</v>
      </c>
      <c r="B16" s="41">
        <v>2325</v>
      </c>
      <c r="C16" s="41">
        <f>+'tab28'!E13</f>
        <v>1615</v>
      </c>
      <c r="D16" s="41">
        <v>6730</v>
      </c>
      <c r="E16" s="41">
        <f t="shared" si="0"/>
        <v>10670</v>
      </c>
      <c r="F16" s="41">
        <v>8500</v>
      </c>
      <c r="G16" s="41">
        <v>764</v>
      </c>
      <c r="H16" s="41">
        <v>158</v>
      </c>
      <c r="I16" s="41">
        <f t="shared" si="1"/>
        <v>-59</v>
      </c>
      <c r="J16" s="41">
        <f t="shared" si="2"/>
        <v>9363</v>
      </c>
      <c r="K16" s="42">
        <v>7.56</v>
      </c>
      <c r="L16" s="44" t="s">
        <v>37</v>
      </c>
    </row>
    <row r="17" spans="1:36" x14ac:dyDescent="0.2">
      <c r="A17" s="1" t="s">
        <v>45</v>
      </c>
      <c r="B17" s="41">
        <v>1307</v>
      </c>
      <c r="C17" s="41">
        <f>+'tab28'!E14</f>
        <v>1215</v>
      </c>
      <c r="D17" s="41">
        <v>7260</v>
      </c>
      <c r="E17" s="41">
        <f t="shared" si="0"/>
        <v>9782</v>
      </c>
      <c r="F17" s="41">
        <v>8250</v>
      </c>
      <c r="G17" s="41">
        <v>1054</v>
      </c>
      <c r="H17" s="41">
        <v>211</v>
      </c>
      <c r="I17" s="41">
        <f t="shared" si="1"/>
        <v>23</v>
      </c>
      <c r="J17" s="41">
        <f t="shared" si="2"/>
        <v>9538</v>
      </c>
      <c r="K17" s="42">
        <v>7.2</v>
      </c>
      <c r="L17" s="44" t="s">
        <v>37</v>
      </c>
    </row>
    <row r="18" spans="1:36" x14ac:dyDescent="0.2">
      <c r="A18" s="1" t="s">
        <v>46</v>
      </c>
      <c r="B18" s="41">
        <v>244</v>
      </c>
      <c r="C18" s="41">
        <f>+'tab28'!E15</f>
        <v>3812</v>
      </c>
      <c r="D18" s="41">
        <v>6715</v>
      </c>
      <c r="E18" s="41">
        <f t="shared" si="0"/>
        <v>10771</v>
      </c>
      <c r="F18" s="41">
        <v>8800</v>
      </c>
      <c r="G18" s="41">
        <v>549</v>
      </c>
      <c r="H18" s="41">
        <v>288</v>
      </c>
      <c r="I18" s="41">
        <f t="shared" si="1"/>
        <v>163</v>
      </c>
      <c r="J18" s="41">
        <f t="shared" si="2"/>
        <v>9800</v>
      </c>
      <c r="K18" s="42">
        <v>5.27</v>
      </c>
      <c r="L18" s="44" t="s">
        <v>37</v>
      </c>
    </row>
    <row r="19" spans="1:36" x14ac:dyDescent="0.2">
      <c r="A19" s="1" t="s">
        <v>47</v>
      </c>
      <c r="B19" s="41">
        <v>971</v>
      </c>
      <c r="C19" s="41">
        <f>+'tab28'!E16</f>
        <v>6200</v>
      </c>
      <c r="D19" s="41">
        <v>4371</v>
      </c>
      <c r="E19" s="41">
        <f t="shared" si="0"/>
        <v>11542</v>
      </c>
      <c r="F19" s="41">
        <v>9050</v>
      </c>
      <c r="G19" s="41">
        <v>541</v>
      </c>
      <c r="H19" s="41">
        <v>139</v>
      </c>
      <c r="I19" s="41">
        <f t="shared" si="1"/>
        <v>256</v>
      </c>
      <c r="J19" s="41">
        <f t="shared" si="2"/>
        <v>9986</v>
      </c>
      <c r="K19" s="42">
        <v>3.52</v>
      </c>
      <c r="L19" s="43">
        <v>4.984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</row>
    <row r="20" spans="1:36" x14ac:dyDescent="0.2">
      <c r="A20" s="1" t="s">
        <v>48</v>
      </c>
      <c r="B20" s="41">
        <v>1556</v>
      </c>
      <c r="C20" s="41">
        <f>+'tab28'!E17</f>
        <v>3288</v>
      </c>
      <c r="D20" s="41">
        <v>6035</v>
      </c>
      <c r="E20" s="41">
        <f t="shared" si="0"/>
        <v>10879</v>
      </c>
      <c r="F20" s="41">
        <v>8600</v>
      </c>
      <c r="G20" s="41">
        <v>230</v>
      </c>
      <c r="H20" s="41">
        <v>167</v>
      </c>
      <c r="I20" s="41">
        <f t="shared" si="1"/>
        <v>337</v>
      </c>
      <c r="J20" s="41">
        <f t="shared" si="2"/>
        <v>9334</v>
      </c>
      <c r="K20" s="42">
        <v>4.12</v>
      </c>
      <c r="L20" s="43">
        <v>4.984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</row>
    <row r="21" spans="1:36" x14ac:dyDescent="0.2">
      <c r="A21" s="1" t="s">
        <v>49</v>
      </c>
      <c r="B21" s="41">
        <v>1545</v>
      </c>
      <c r="C21" s="41">
        <f>+'tab28'!E18</f>
        <v>3482</v>
      </c>
      <c r="D21" s="41">
        <v>5118.6616785714286</v>
      </c>
      <c r="E21" s="41">
        <f t="shared" si="0"/>
        <v>10145.661678571429</v>
      </c>
      <c r="F21" s="41">
        <v>8650</v>
      </c>
      <c r="G21" s="41">
        <v>126</v>
      </c>
      <c r="H21" s="41">
        <v>144</v>
      </c>
      <c r="I21" s="41">
        <f t="shared" si="1"/>
        <v>70.661678571428638</v>
      </c>
      <c r="J21" s="41">
        <f t="shared" si="2"/>
        <v>8990.6616785714286</v>
      </c>
      <c r="K21" s="42">
        <v>4.25</v>
      </c>
      <c r="L21" s="43">
        <v>4.984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</row>
    <row r="22" spans="1:36" x14ac:dyDescent="0.2">
      <c r="A22" s="1" t="s">
        <v>50</v>
      </c>
      <c r="B22" s="41">
        <v>1155</v>
      </c>
      <c r="C22" s="41">
        <f>+'tab28'!E19</f>
        <v>2922</v>
      </c>
      <c r="D22" s="41">
        <v>6005</v>
      </c>
      <c r="E22" s="41">
        <f t="shared" si="0"/>
        <v>10082</v>
      </c>
      <c r="F22" s="41">
        <v>8550</v>
      </c>
      <c r="G22" s="41">
        <v>72</v>
      </c>
      <c r="H22" s="41">
        <v>134</v>
      </c>
      <c r="I22" s="41">
        <f t="shared" si="1"/>
        <v>156</v>
      </c>
      <c r="J22" s="41">
        <f t="shared" si="2"/>
        <v>8912</v>
      </c>
      <c r="K22" s="42">
        <v>4.63</v>
      </c>
      <c r="L22" s="43">
        <v>4.871999999999999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</row>
    <row r="23" spans="1:36" x14ac:dyDescent="0.2">
      <c r="A23" s="1" t="s">
        <v>51</v>
      </c>
      <c r="B23" s="41">
        <v>1170</v>
      </c>
      <c r="C23" s="41">
        <f>+'tab28'!E20</f>
        <v>2212</v>
      </c>
      <c r="D23" s="41">
        <v>7247.98</v>
      </c>
      <c r="E23" s="41">
        <f t="shared" si="0"/>
        <v>10629.98</v>
      </c>
      <c r="F23" s="41">
        <v>9000</v>
      </c>
      <c r="G23" s="41">
        <v>119</v>
      </c>
      <c r="H23" s="41">
        <v>78</v>
      </c>
      <c r="I23" s="41">
        <f t="shared" si="1"/>
        <v>202.97999999999956</v>
      </c>
      <c r="J23" s="41">
        <f t="shared" si="2"/>
        <v>9399.98</v>
      </c>
      <c r="K23" s="42">
        <v>5.25</v>
      </c>
      <c r="L23" s="43">
        <v>4.871999999999999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</row>
    <row r="24" spans="1:36" x14ac:dyDescent="0.2">
      <c r="A24" s="1" t="s">
        <v>52</v>
      </c>
      <c r="B24" s="41">
        <v>1230</v>
      </c>
      <c r="C24" s="41">
        <f>+'tab28'!E21</f>
        <v>1602</v>
      </c>
      <c r="D24" s="41">
        <v>8390.3780000000006</v>
      </c>
      <c r="E24" s="41">
        <f t="shared" si="0"/>
        <v>11222.378000000001</v>
      </c>
      <c r="F24" s="41">
        <v>10000</v>
      </c>
      <c r="G24" s="41">
        <v>144</v>
      </c>
      <c r="H24" s="41">
        <v>122</v>
      </c>
      <c r="I24" s="41">
        <f t="shared" si="1"/>
        <v>503.37800000000061</v>
      </c>
      <c r="J24" s="41">
        <f t="shared" si="2"/>
        <v>10769.378000000001</v>
      </c>
      <c r="K24" s="42">
        <v>6.21</v>
      </c>
      <c r="L24" s="43">
        <v>4.9896000000000003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</row>
    <row r="25" spans="1:36" x14ac:dyDescent="0.2">
      <c r="A25" s="1" t="s">
        <v>53</v>
      </c>
      <c r="B25" s="41">
        <v>453</v>
      </c>
      <c r="C25" s="41">
        <f>+'tab28'!E22</f>
        <v>2420</v>
      </c>
      <c r="D25" s="41">
        <v>9636.0769999999993</v>
      </c>
      <c r="E25" s="41">
        <f t="shared" si="0"/>
        <v>12509.076999999999</v>
      </c>
      <c r="F25" s="41">
        <v>10500</v>
      </c>
      <c r="G25" s="41">
        <v>174</v>
      </c>
      <c r="H25" s="41">
        <v>272</v>
      </c>
      <c r="I25" s="41">
        <f t="shared" si="1"/>
        <v>382.07699999999932</v>
      </c>
      <c r="J25" s="41">
        <f t="shared" si="2"/>
        <v>11328.076999999999</v>
      </c>
      <c r="K25" s="42">
        <v>5.75</v>
      </c>
      <c r="L25" s="43">
        <v>5.2080000000000011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</row>
    <row r="26" spans="1:36" x14ac:dyDescent="0.2">
      <c r="A26" s="1" t="s">
        <v>54</v>
      </c>
      <c r="B26" s="41">
        <v>1181</v>
      </c>
      <c r="C26" s="41">
        <f>+'tab28'!E23</f>
        <v>6708</v>
      </c>
      <c r="D26" s="41">
        <v>5991.89</v>
      </c>
      <c r="E26" s="41">
        <f t="shared" si="0"/>
        <v>13880.89</v>
      </c>
      <c r="F26" s="41">
        <v>10600</v>
      </c>
      <c r="G26" s="41">
        <v>476</v>
      </c>
      <c r="H26" s="41">
        <v>313</v>
      </c>
      <c r="I26" s="41">
        <f t="shared" si="1"/>
        <v>333.88999999999942</v>
      </c>
      <c r="J26" s="41">
        <f t="shared" si="2"/>
        <v>11722.89</v>
      </c>
      <c r="K26" s="42">
        <v>5.25</v>
      </c>
      <c r="L26" s="43">
        <v>5.2080000000000011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</row>
    <row r="27" spans="1:36" x14ac:dyDescent="0.2">
      <c r="A27" s="1" t="s">
        <v>55</v>
      </c>
      <c r="B27" s="41">
        <v>2158</v>
      </c>
      <c r="C27" s="41">
        <f>+'tab28'!E24</f>
        <v>7864</v>
      </c>
      <c r="D27" s="41">
        <v>6629.03</v>
      </c>
      <c r="E27" s="41">
        <f>SUM(B27:D27)</f>
        <v>16651.03</v>
      </c>
      <c r="F27" s="41">
        <v>11500</v>
      </c>
      <c r="G27" s="41">
        <v>200.77693332075003</v>
      </c>
      <c r="H27" s="41">
        <v>434</v>
      </c>
      <c r="I27" s="41">
        <f t="shared" si="1"/>
        <v>2749.2530666792486</v>
      </c>
      <c r="J27" s="41">
        <f t="shared" si="2"/>
        <v>14884.029999999999</v>
      </c>
      <c r="K27" s="42">
        <v>3.79</v>
      </c>
      <c r="L27" s="43">
        <v>5.2080000000000011</v>
      </c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</row>
    <row r="28" spans="1:36" x14ac:dyDescent="0.2">
      <c r="A28" s="1" t="s">
        <v>56</v>
      </c>
      <c r="B28" s="41">
        <v>1767</v>
      </c>
      <c r="C28" s="41">
        <f>+'tab28'!E25</f>
        <v>10730</v>
      </c>
      <c r="D28" s="41">
        <v>2848.6403910427503</v>
      </c>
      <c r="E28" s="41">
        <f>SUM(B28:D28)</f>
        <v>15345.640391042751</v>
      </c>
      <c r="F28" s="41">
        <v>12000</v>
      </c>
      <c r="G28" s="41">
        <v>1016.7494627070001</v>
      </c>
      <c r="H28" s="41">
        <v>474</v>
      </c>
      <c r="I28" s="41">
        <f t="shared" si="1"/>
        <v>546.89092833575057</v>
      </c>
      <c r="J28" s="41">
        <f t="shared" si="2"/>
        <v>14037.640391042751</v>
      </c>
      <c r="K28" s="42">
        <v>3.3</v>
      </c>
      <c r="L28" s="43">
        <v>5.2080000000000011</v>
      </c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</row>
    <row r="29" spans="1:36" x14ac:dyDescent="0.2">
      <c r="A29" s="1" t="s">
        <v>57</v>
      </c>
      <c r="B29" s="41">
        <v>1308</v>
      </c>
      <c r="C29" s="41">
        <f>+'tab28'!E26</f>
        <v>11455</v>
      </c>
      <c r="D29" s="41">
        <v>1904.1090303419996</v>
      </c>
      <c r="E29" s="41">
        <f>SUM(B29:D29)</f>
        <v>14667.109030341999</v>
      </c>
      <c r="F29" s="41">
        <v>10000</v>
      </c>
      <c r="G29" s="41">
        <v>2385.9618440894997</v>
      </c>
      <c r="H29" s="41">
        <v>635</v>
      </c>
      <c r="I29" s="41">
        <f t="shared" si="1"/>
        <v>753.14718625249907</v>
      </c>
      <c r="J29" s="41">
        <f t="shared" si="2"/>
        <v>13774.109030341999</v>
      </c>
      <c r="K29" s="42">
        <v>4.29</v>
      </c>
      <c r="L29" s="43">
        <v>5.2080000000000011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</row>
    <row r="30" spans="1:36" x14ac:dyDescent="0.2">
      <c r="A30" s="1" t="s">
        <v>58</v>
      </c>
      <c r="B30" s="41">
        <v>893</v>
      </c>
      <c r="C30" s="41">
        <f>+'tab28'!E27</f>
        <v>11863</v>
      </c>
      <c r="D30" s="41">
        <v>2900.8668232800005</v>
      </c>
      <c r="E30" s="41">
        <f>SUM(B30:D30)</f>
        <v>15656.866823280001</v>
      </c>
      <c r="F30" s="41">
        <v>10500</v>
      </c>
      <c r="G30" s="41">
        <v>3180.7399643010003</v>
      </c>
      <c r="H30" s="41">
        <v>482</v>
      </c>
      <c r="I30" s="41">
        <f t="shared" si="1"/>
        <v>416.12685897900064</v>
      </c>
      <c r="J30" s="41">
        <f t="shared" si="2"/>
        <v>14578.866823280001</v>
      </c>
      <c r="K30" s="42">
        <v>5.77</v>
      </c>
      <c r="L30" s="43">
        <v>5.3760000000000003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</row>
    <row r="31" spans="1:36" x14ac:dyDescent="0.2">
      <c r="A31" s="1" t="s">
        <v>59</v>
      </c>
      <c r="B31" s="41">
        <v>1078</v>
      </c>
      <c r="C31" s="41">
        <f>+'tab28'!E28</f>
        <v>10516</v>
      </c>
      <c r="D31" s="41">
        <v>4580.0208701954998</v>
      </c>
      <c r="E31" s="41">
        <f t="shared" ref="E31:E42" si="3">B31+C31+D31</f>
        <v>16174.0208701955</v>
      </c>
      <c r="F31" s="41">
        <v>11260</v>
      </c>
      <c r="G31" s="41">
        <v>2515.6389305452503</v>
      </c>
      <c r="H31" s="41">
        <v>424</v>
      </c>
      <c r="I31" s="41">
        <f t="shared" si="1"/>
        <v>686.38193965024948</v>
      </c>
      <c r="J31" s="41">
        <f t="shared" si="2"/>
        <v>14886.0208701955</v>
      </c>
      <c r="K31" s="42">
        <v>5.88</v>
      </c>
      <c r="L31" s="43">
        <v>5.3760000000000003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</row>
    <row r="32" spans="1:36" x14ac:dyDescent="0.2">
      <c r="A32" s="1" t="s">
        <v>60</v>
      </c>
      <c r="B32" s="41">
        <v>1288</v>
      </c>
      <c r="C32" s="41">
        <f>+'tab28'!E29</f>
        <v>10368</v>
      </c>
      <c r="D32" s="41">
        <v>5413.1293752322508</v>
      </c>
      <c r="E32" s="41">
        <f t="shared" si="3"/>
        <v>17069.129375232253</v>
      </c>
      <c r="F32" s="41">
        <v>13600</v>
      </c>
      <c r="G32" s="41">
        <v>1509.5931438577497</v>
      </c>
      <c r="H32" s="41">
        <v>796</v>
      </c>
      <c r="I32" s="41">
        <f t="shared" si="1"/>
        <v>300.5362313745029</v>
      </c>
      <c r="J32" s="41">
        <f>+E32-B33</f>
        <v>16206.129375232253</v>
      </c>
      <c r="K32" s="42">
        <v>8.07</v>
      </c>
      <c r="L32" s="43">
        <v>5.3760000000000003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</row>
    <row r="33" spans="1:36" x14ac:dyDescent="0.2">
      <c r="A33" s="1" t="s">
        <v>61</v>
      </c>
      <c r="B33" s="41">
        <v>863</v>
      </c>
      <c r="C33" s="41">
        <f>+'tab28'!E30</f>
        <v>19695</v>
      </c>
      <c r="D33" s="41">
        <v>4255.8753369037504</v>
      </c>
      <c r="E33" s="41">
        <f t="shared" si="3"/>
        <v>24813.875336903751</v>
      </c>
      <c r="F33" s="41">
        <v>16400</v>
      </c>
      <c r="G33" s="41">
        <v>3779.5423454887505</v>
      </c>
      <c r="H33" s="41">
        <v>659</v>
      </c>
      <c r="I33" s="41">
        <f t="shared" si="1"/>
        <v>440.33299141500083</v>
      </c>
      <c r="J33" s="41">
        <f t="shared" si="2"/>
        <v>21278.875336903751</v>
      </c>
      <c r="K33" s="42">
        <v>5.94</v>
      </c>
      <c r="L33" s="43">
        <v>5.3760000000000003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</row>
    <row r="34" spans="1:36" x14ac:dyDescent="0.2">
      <c r="A34" s="1" t="s">
        <v>62</v>
      </c>
      <c r="B34" s="41">
        <v>3535</v>
      </c>
      <c r="C34" s="41">
        <f>+'tab28'!E31</f>
        <v>11019</v>
      </c>
      <c r="D34" s="41">
        <v>5463.86402637225</v>
      </c>
      <c r="E34" s="41">
        <f t="shared" si="3"/>
        <v>20017.864026372248</v>
      </c>
      <c r="F34" s="41">
        <v>14900</v>
      </c>
      <c r="G34" s="41">
        <v>1787.8624617420003</v>
      </c>
      <c r="H34" s="41">
        <v>287</v>
      </c>
      <c r="I34" s="41">
        <f t="shared" si="1"/>
        <v>599.00156463024791</v>
      </c>
      <c r="J34" s="41">
        <f t="shared" si="2"/>
        <v>17573.864026372248</v>
      </c>
      <c r="K34" s="42">
        <v>5.8</v>
      </c>
      <c r="L34" s="43">
        <v>5.3760000000000003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</row>
    <row r="35" spans="1:36" x14ac:dyDescent="0.2">
      <c r="A35" s="1" t="s">
        <v>63</v>
      </c>
      <c r="B35" s="41">
        <v>2444</v>
      </c>
      <c r="C35" s="41">
        <f>+'tab28'!E32</f>
        <v>5896</v>
      </c>
      <c r="D35" s="41">
        <v>8019.384</v>
      </c>
      <c r="E35" s="41">
        <f t="shared" si="3"/>
        <v>16359.384</v>
      </c>
      <c r="F35" s="41">
        <v>11700</v>
      </c>
      <c r="G35" s="41">
        <v>2220.5250801652501</v>
      </c>
      <c r="H35" s="41">
        <v>287</v>
      </c>
      <c r="I35" s="41">
        <f t="shared" si="1"/>
        <v>639.85891983474994</v>
      </c>
      <c r="J35" s="41">
        <f t="shared" si="2"/>
        <v>14847.384</v>
      </c>
      <c r="K35" s="42">
        <v>13</v>
      </c>
      <c r="L35" s="43">
        <v>5.3760000000000003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</row>
    <row r="36" spans="1:36" x14ac:dyDescent="0.2">
      <c r="A36" s="1" t="s">
        <v>64</v>
      </c>
      <c r="B36" s="41">
        <v>1512</v>
      </c>
      <c r="C36" s="41">
        <f>+'tab28'!E33</f>
        <v>5716</v>
      </c>
      <c r="D36" s="41">
        <v>4794.1263182362518</v>
      </c>
      <c r="E36" s="41">
        <f t="shared" si="3"/>
        <v>12022.126318236253</v>
      </c>
      <c r="F36" s="41">
        <v>8150</v>
      </c>
      <c r="G36" s="41">
        <v>432.30354061499997</v>
      </c>
      <c r="H36" s="41">
        <v>257</v>
      </c>
      <c r="I36" s="41">
        <f t="shared" si="1"/>
        <v>630.82277762125273</v>
      </c>
      <c r="J36" s="41">
        <f t="shared" si="2"/>
        <v>9470.1263182362527</v>
      </c>
      <c r="K36" s="42">
        <v>12.7</v>
      </c>
      <c r="L36" s="43">
        <v>5.2080000000000011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</row>
    <row r="37" spans="1:36" x14ac:dyDescent="0.2">
      <c r="A37" s="45" t="s">
        <v>65</v>
      </c>
      <c r="B37" s="41">
        <v>2552</v>
      </c>
      <c r="C37" s="41">
        <f>+'tab28'!E34</f>
        <v>7423</v>
      </c>
      <c r="D37" s="41">
        <v>6283.0003458014999</v>
      </c>
      <c r="E37" s="41">
        <f t="shared" si="3"/>
        <v>16258.0003458015</v>
      </c>
      <c r="F37" s="41">
        <v>12000</v>
      </c>
      <c r="G37" s="41">
        <v>1751.6518209697499</v>
      </c>
      <c r="H37" s="41">
        <v>341</v>
      </c>
      <c r="I37" s="41">
        <f t="shared" si="1"/>
        <v>608.34852483174996</v>
      </c>
      <c r="J37" s="41">
        <f t="shared" si="2"/>
        <v>14701.0003458015</v>
      </c>
      <c r="K37" s="42">
        <v>8.15</v>
      </c>
      <c r="L37" s="43">
        <v>5.2080000000000011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</row>
    <row r="38" spans="1:36" x14ac:dyDescent="0.2">
      <c r="A38" s="45" t="s">
        <v>66</v>
      </c>
      <c r="B38" s="41">
        <v>1557</v>
      </c>
      <c r="C38" s="41">
        <f>+'tab28'!E35</f>
        <v>9056</v>
      </c>
      <c r="D38" s="41">
        <v>6039.7701876742494</v>
      </c>
      <c r="E38" s="41">
        <f t="shared" si="3"/>
        <v>16652.77018767425</v>
      </c>
      <c r="F38" s="41">
        <v>11635</v>
      </c>
      <c r="G38" s="41">
        <v>2130.4855619077498</v>
      </c>
      <c r="H38" s="41">
        <v>144</v>
      </c>
      <c r="I38" s="41">
        <f t="shared" si="1"/>
        <v>573.28462576650054</v>
      </c>
      <c r="J38" s="41">
        <f t="shared" si="2"/>
        <v>14482.77018767425</v>
      </c>
      <c r="K38" s="42">
        <v>12.2</v>
      </c>
      <c r="L38" s="43">
        <v>5.6503999999999994</v>
      </c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</row>
    <row r="39" spans="1:36" x14ac:dyDescent="0.2">
      <c r="A39" s="45" t="s">
        <v>67</v>
      </c>
      <c r="B39" s="41">
        <v>2170</v>
      </c>
      <c r="C39" s="41">
        <f>+'tab28'!E36</f>
        <v>2791</v>
      </c>
      <c r="D39" s="41">
        <v>8285.7205434735006</v>
      </c>
      <c r="E39" s="41">
        <f t="shared" si="3"/>
        <v>13246.720543473501</v>
      </c>
      <c r="F39" s="41">
        <v>10500</v>
      </c>
      <c r="G39" s="41">
        <v>654.03481552200003</v>
      </c>
      <c r="H39" s="41">
        <v>279</v>
      </c>
      <c r="I39" s="41">
        <f t="shared" si="1"/>
        <v>693.68572795150055</v>
      </c>
      <c r="J39" s="41">
        <f t="shared" si="2"/>
        <v>12126.720543473501</v>
      </c>
      <c r="K39" s="42">
        <v>13.9</v>
      </c>
      <c r="L39" s="43">
        <v>5.6503999999999994</v>
      </c>
      <c r="O39" s="46"/>
      <c r="P39" s="41"/>
      <c r="Q39" s="41"/>
      <c r="R39" s="41"/>
      <c r="S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</row>
    <row r="40" spans="1:36" x14ac:dyDescent="0.2">
      <c r="A40" s="45" t="s">
        <v>68</v>
      </c>
      <c r="B40" s="41">
        <v>1120</v>
      </c>
      <c r="C40" s="41">
        <f>+'tab28'!E37</f>
        <v>5798</v>
      </c>
      <c r="D40" s="41">
        <v>6927.7528917175496</v>
      </c>
      <c r="E40" s="41">
        <f t="shared" si="3"/>
        <v>13845.75289171755</v>
      </c>
      <c r="F40" s="41">
        <v>11000</v>
      </c>
      <c r="G40" s="41">
        <v>1019.80880878275</v>
      </c>
      <c r="H40" s="41">
        <v>147</v>
      </c>
      <c r="I40" s="41">
        <f t="shared" si="1"/>
        <v>754.94408293479955</v>
      </c>
      <c r="J40" s="41">
        <f t="shared" si="2"/>
        <v>12921.75289171755</v>
      </c>
      <c r="K40" s="42">
        <v>13.8</v>
      </c>
      <c r="L40" s="43">
        <v>5.6503999999999994</v>
      </c>
      <c r="O40" s="46"/>
      <c r="P40" s="41"/>
      <c r="Q40" s="41"/>
      <c r="R40" s="41"/>
      <c r="S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</row>
    <row r="41" spans="1:36" x14ac:dyDescent="0.2">
      <c r="A41" s="45" t="s">
        <v>69</v>
      </c>
      <c r="B41" s="41">
        <v>924</v>
      </c>
      <c r="C41" s="41">
        <f>+'tab28'!E38</f>
        <v>3356</v>
      </c>
      <c r="D41" s="41">
        <v>6759</v>
      </c>
      <c r="E41" s="41">
        <f t="shared" si="3"/>
        <v>11039</v>
      </c>
      <c r="F41" s="41">
        <v>8700</v>
      </c>
      <c r="G41" s="41">
        <v>598.69734669675006</v>
      </c>
      <c r="H41" s="41">
        <v>252</v>
      </c>
      <c r="I41" s="41">
        <f t="shared" si="1"/>
        <v>725.30265330324994</v>
      </c>
      <c r="J41" s="41">
        <f t="shared" si="2"/>
        <v>10276</v>
      </c>
      <c r="K41" s="42">
        <v>13.8</v>
      </c>
      <c r="L41" s="43">
        <v>5.6503999999999994</v>
      </c>
      <c r="O41" s="46"/>
      <c r="P41" s="41"/>
      <c r="Q41" s="41"/>
      <c r="R41" s="41"/>
      <c r="S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</row>
    <row r="42" spans="1:36" x14ac:dyDescent="0.2">
      <c r="A42" s="45" t="s">
        <v>70</v>
      </c>
      <c r="B42" s="41">
        <v>763</v>
      </c>
      <c r="C42" s="41">
        <f>+'tab28'!E39</f>
        <v>6368</v>
      </c>
      <c r="D42" s="41">
        <v>7464.4880222047505</v>
      </c>
      <c r="E42" s="41">
        <f t="shared" si="3"/>
        <v>14595.48802220475</v>
      </c>
      <c r="F42" s="41">
        <v>11850</v>
      </c>
      <c r="G42" s="41">
        <v>528.45950703375001</v>
      </c>
      <c r="H42" s="41">
        <v>375</v>
      </c>
      <c r="I42" s="41">
        <f t="shared" si="1"/>
        <v>1034.0285151710004</v>
      </c>
      <c r="J42" s="41">
        <f t="shared" si="2"/>
        <v>13787.48802220475</v>
      </c>
      <c r="K42" s="42">
        <v>11.8</v>
      </c>
      <c r="L42" s="43">
        <v>5.6503999999999994</v>
      </c>
      <c r="O42" s="46"/>
      <c r="P42" s="41"/>
      <c r="Q42" s="41"/>
      <c r="R42" s="41"/>
      <c r="S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</row>
    <row r="43" spans="1:36" x14ac:dyDescent="0.2">
      <c r="A43" s="45" t="s">
        <v>71</v>
      </c>
      <c r="B43" s="41">
        <v>808</v>
      </c>
      <c r="C43" s="41">
        <f>+'tab28'!E40</f>
        <v>10095</v>
      </c>
      <c r="D43" s="41">
        <v>4436.5</v>
      </c>
      <c r="E43" s="41">
        <v>15339.497379691</v>
      </c>
      <c r="F43" s="41">
        <v>10700</v>
      </c>
      <c r="G43" s="41">
        <v>869.82573644999991</v>
      </c>
      <c r="H43" s="41">
        <v>303</v>
      </c>
      <c r="I43" s="41">
        <f t="shared" si="1"/>
        <v>552.67164324099997</v>
      </c>
      <c r="J43" s="41">
        <f t="shared" si="2"/>
        <v>12425.497379691</v>
      </c>
      <c r="K43" s="42">
        <v>8.9499999999999993</v>
      </c>
      <c r="L43" s="43">
        <v>5.6503999999999994</v>
      </c>
      <c r="O43" s="46"/>
      <c r="P43" s="41"/>
      <c r="Q43" s="41"/>
      <c r="R43" s="41"/>
      <c r="S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</row>
    <row r="44" spans="1:36" x14ac:dyDescent="0.2">
      <c r="A44" s="45" t="s">
        <v>72</v>
      </c>
      <c r="B44" s="41">
        <v>2914</v>
      </c>
      <c r="C44" s="41">
        <f>+'tab28'!E41</f>
        <v>8656</v>
      </c>
      <c r="D44" s="41">
        <v>3086.4556038554997</v>
      </c>
      <c r="E44" s="41">
        <f t="shared" ref="E44:E51" si="4">B44+C44+D44</f>
        <v>14656.4556038555</v>
      </c>
      <c r="F44" s="41">
        <v>10500</v>
      </c>
      <c r="G44" s="41">
        <v>1331.737350525</v>
      </c>
      <c r="H44" s="41">
        <v>245</v>
      </c>
      <c r="I44" s="41">
        <f t="shared" si="1"/>
        <v>409.71825333050015</v>
      </c>
      <c r="J44" s="41">
        <f t="shared" si="2"/>
        <v>12486.4556038555</v>
      </c>
      <c r="K44" s="42">
        <v>8</v>
      </c>
      <c r="L44" s="43">
        <v>5.6503999999999994</v>
      </c>
      <c r="O44" s="46"/>
      <c r="P44" s="41"/>
      <c r="Q44" s="41"/>
      <c r="R44" s="41"/>
      <c r="S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</row>
    <row r="45" spans="1:36" x14ac:dyDescent="0.2">
      <c r="A45" s="47" t="s">
        <v>73</v>
      </c>
      <c r="B45" s="48">
        <v>2170</v>
      </c>
      <c r="C45" s="48">
        <f>+'tab28'!E42</f>
        <v>3842</v>
      </c>
      <c r="D45" s="48">
        <v>5451.3742893001054</v>
      </c>
      <c r="E45" s="48">
        <f t="shared" si="4"/>
        <v>11463.374289300105</v>
      </c>
      <c r="F45" s="48">
        <v>9000</v>
      </c>
      <c r="G45" s="48">
        <v>480.00933359171421</v>
      </c>
      <c r="H45" s="48">
        <v>168.48000000000002</v>
      </c>
      <c r="I45" s="41">
        <f t="shared" si="1"/>
        <v>185.88495570839115</v>
      </c>
      <c r="J45" s="41">
        <f t="shared" si="2"/>
        <v>9834.3742893001054</v>
      </c>
      <c r="K45" s="49">
        <v>9.5299999999999994</v>
      </c>
      <c r="L45" s="50">
        <v>5.6503999999999994</v>
      </c>
      <c r="O45" s="46"/>
      <c r="P45" s="41"/>
      <c r="Q45" s="41"/>
      <c r="R45" s="41"/>
      <c r="S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</row>
    <row r="46" spans="1:36" x14ac:dyDescent="0.2">
      <c r="A46" s="47" t="s">
        <v>74</v>
      </c>
      <c r="B46" s="48">
        <v>1629</v>
      </c>
      <c r="C46" s="48">
        <v>4466</v>
      </c>
      <c r="D46" s="48">
        <v>5503.1553630873559</v>
      </c>
      <c r="E46" s="48">
        <f t="shared" si="4"/>
        <v>11598.155363087357</v>
      </c>
      <c r="F46" s="48">
        <v>9150</v>
      </c>
      <c r="G46" s="48">
        <v>262.16112412685709</v>
      </c>
      <c r="H46" s="48">
        <v>302.94</v>
      </c>
      <c r="I46" s="41">
        <f t="shared" si="1"/>
        <v>321.05423896049973</v>
      </c>
      <c r="J46" s="41">
        <f t="shared" si="2"/>
        <v>10036.155363087357</v>
      </c>
      <c r="K46" s="49">
        <v>9.89</v>
      </c>
      <c r="L46" s="50">
        <v>5.6503999999999994</v>
      </c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</row>
    <row r="47" spans="1:36" ht="12" customHeight="1" x14ac:dyDescent="0.2">
      <c r="A47" s="47" t="s">
        <v>75</v>
      </c>
      <c r="B47" s="48">
        <v>1562</v>
      </c>
      <c r="C47" s="48">
        <v>5625</v>
      </c>
      <c r="D47" s="48">
        <v>4381.8252461637494</v>
      </c>
      <c r="E47" s="48">
        <f t="shared" si="4"/>
        <v>11568.825246163749</v>
      </c>
      <c r="F47" s="48">
        <v>8950</v>
      </c>
      <c r="G47" s="48">
        <v>875.2509274444285</v>
      </c>
      <c r="H47" s="48">
        <v>247.05</v>
      </c>
      <c r="I47" s="41">
        <f t="shared" si="1"/>
        <v>233.52431871932089</v>
      </c>
      <c r="J47" s="41">
        <f t="shared" si="2"/>
        <v>10305.825246163749</v>
      </c>
      <c r="K47" s="49">
        <v>9.15</v>
      </c>
      <c r="L47" s="50">
        <v>5.6503999999999994</v>
      </c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</row>
    <row r="48" spans="1:36" ht="12" customHeight="1" x14ac:dyDescent="0.2">
      <c r="A48" s="47" t="s">
        <v>76</v>
      </c>
      <c r="B48" s="48">
        <v>1263</v>
      </c>
      <c r="C48" s="48">
        <v>5706</v>
      </c>
      <c r="D48" s="48">
        <v>4067.654712335428</v>
      </c>
      <c r="E48" s="48">
        <f t="shared" si="4"/>
        <v>11036.654712335428</v>
      </c>
      <c r="F48" s="48">
        <v>8000</v>
      </c>
      <c r="G48" s="48">
        <v>1187.756183829428</v>
      </c>
      <c r="H48" s="48">
        <v>263.25</v>
      </c>
      <c r="I48" s="41">
        <f t="shared" si="1"/>
        <v>242.6485285060005</v>
      </c>
      <c r="J48" s="41">
        <f t="shared" si="2"/>
        <v>9693.6547123354285</v>
      </c>
      <c r="K48" s="49">
        <v>11.1</v>
      </c>
      <c r="L48" s="50">
        <v>5.6503999999999994</v>
      </c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</row>
    <row r="49" spans="1:36" ht="12" customHeight="1" x14ac:dyDescent="0.2">
      <c r="A49" s="47" t="s">
        <v>77</v>
      </c>
      <c r="B49" s="48">
        <v>1343</v>
      </c>
      <c r="C49" s="48">
        <v>2768</v>
      </c>
      <c r="D49" s="48">
        <v>6678.0223782419989</v>
      </c>
      <c r="E49" s="48">
        <f t="shared" si="4"/>
        <v>10789.022378242</v>
      </c>
      <c r="F49" s="48">
        <v>9300</v>
      </c>
      <c r="G49" s="48">
        <v>480.61560481221431</v>
      </c>
      <c r="H49" s="48">
        <v>213.03</v>
      </c>
      <c r="I49" s="41">
        <f t="shared" si="1"/>
        <v>307.37677342978554</v>
      </c>
      <c r="J49" s="41">
        <f t="shared" si="2"/>
        <v>10301.022378242</v>
      </c>
      <c r="K49" s="49">
        <v>25.9</v>
      </c>
      <c r="L49" s="50">
        <v>5.6503999999999994</v>
      </c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</row>
    <row r="50" spans="1:36" ht="12" customHeight="1" x14ac:dyDescent="0.2">
      <c r="A50" s="47" t="s">
        <v>108</v>
      </c>
      <c r="B50" s="48">
        <v>488</v>
      </c>
      <c r="C50" s="48">
        <v>4282</v>
      </c>
      <c r="D50" s="48">
        <v>6142.3305761908559</v>
      </c>
      <c r="E50" s="48">
        <f t="shared" si="4"/>
        <v>10912.330576190856</v>
      </c>
      <c r="F50" s="48">
        <v>8775</v>
      </c>
      <c r="G50" s="48">
        <v>217.41122176696419</v>
      </c>
      <c r="H50" s="48">
        <v>144.18</v>
      </c>
      <c r="I50" s="41">
        <f t="shared" si="1"/>
        <v>178.73935442389171</v>
      </c>
      <c r="J50" s="41">
        <f t="shared" si="2"/>
        <v>9315.3305761908559</v>
      </c>
      <c r="K50" s="49">
        <v>17.5</v>
      </c>
      <c r="L50" s="50">
        <v>5.6503999999999994</v>
      </c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</row>
    <row r="51" spans="1:36" ht="12" customHeight="1" x14ac:dyDescent="0.2">
      <c r="A51" s="47" t="s">
        <v>109</v>
      </c>
      <c r="B51" s="48">
        <v>1597</v>
      </c>
      <c r="C51" s="48">
        <v>2961</v>
      </c>
      <c r="D51" s="48">
        <v>5171.5289422999631</v>
      </c>
      <c r="E51" s="48">
        <f t="shared" si="4"/>
        <v>9729.5289422999631</v>
      </c>
      <c r="F51" s="48">
        <v>7825</v>
      </c>
      <c r="G51" s="48">
        <v>187.7078687885714</v>
      </c>
      <c r="H51" s="48">
        <v>119.88</v>
      </c>
      <c r="I51" s="41">
        <f t="shared" si="1"/>
        <v>302.94107351139166</v>
      </c>
      <c r="J51" s="41">
        <f t="shared" si="2"/>
        <v>8435.5289422999631</v>
      </c>
      <c r="K51" s="49">
        <v>12.1</v>
      </c>
      <c r="L51" s="50">
        <v>5.6503999999999994</v>
      </c>
      <c r="M51" s="5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</row>
    <row r="52" spans="1:36" ht="12" customHeight="1" x14ac:dyDescent="0.2">
      <c r="A52" s="47" t="s">
        <v>110</v>
      </c>
      <c r="B52" s="48">
        <v>1294</v>
      </c>
      <c r="C52" s="48">
        <v>2420</v>
      </c>
      <c r="D52" s="48">
        <v>4291.8</v>
      </c>
      <c r="E52" s="76" t="str">
        <f>[1]tab01!$D$157</f>
        <v>Last updated: 03/20/2025.</v>
      </c>
      <c r="F52" s="48">
        <v>6600</v>
      </c>
      <c r="G52" s="48">
        <v>400</v>
      </c>
      <c r="H52" s="48">
        <v>145.80000000000001</v>
      </c>
      <c r="I52" s="48">
        <v>210</v>
      </c>
      <c r="J52" s="48">
        <f>SUM(F52:I52)</f>
        <v>7355.8</v>
      </c>
      <c r="K52" s="49">
        <v>12.404</v>
      </c>
      <c r="L52" s="50">
        <v>5.6503999999999994</v>
      </c>
      <c r="M52" s="5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</row>
    <row r="53" spans="1:36" ht="12" customHeight="1" x14ac:dyDescent="0.2">
      <c r="A53" s="77" t="s">
        <v>78</v>
      </c>
      <c r="B53" s="78"/>
      <c r="C53" s="78"/>
      <c r="D53" s="78"/>
      <c r="E53" s="78"/>
      <c r="F53" s="78"/>
      <c r="G53" s="78"/>
      <c r="H53" s="78"/>
      <c r="I53" s="78"/>
      <c r="J53" s="78"/>
      <c r="K53" s="79"/>
      <c r="L53" s="80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</row>
    <row r="54" spans="1:36" ht="13.35" customHeight="1" x14ac:dyDescent="0.2">
      <c r="A54" s="32" t="s">
        <v>79</v>
      </c>
      <c r="B54" s="45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</row>
    <row r="55" spans="1:36" x14ac:dyDescent="0.2">
      <c r="A55" s="32" t="s">
        <v>80</v>
      </c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</row>
    <row r="56" spans="1:36" x14ac:dyDescent="0.2">
      <c r="A56" t="s">
        <v>81</v>
      </c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</row>
    <row r="57" spans="1:36" ht="10.35" customHeight="1" x14ac:dyDescent="0.2">
      <c r="A57" t="s">
        <v>82</v>
      </c>
      <c r="K57" s="53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</row>
    <row r="58" spans="1:36" ht="10.35" customHeight="1" x14ac:dyDescent="0.2">
      <c r="K58" t="s">
        <v>113</v>
      </c>
      <c r="L58" s="76"/>
    </row>
    <row r="60" spans="1:36" x14ac:dyDescent="0.2">
      <c r="D60" s="41"/>
    </row>
  </sheetData>
  <pageMargins left="0.75" right="0.75" top="1" bottom="1" header="0.5" footer="0.5"/>
  <pageSetup scale="77" firstPageNumber="29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AF807-F4C7-4C27-9328-670C109B7D3D}">
  <sheetPr>
    <pageSetUpPr fitToPage="1"/>
  </sheetPr>
  <dimension ref="A1:AD58"/>
  <sheetViews>
    <sheetView zoomScaleNormal="100" zoomScaleSheetLayoutView="100" workbookViewId="0">
      <pane ySplit="5" topLeftCell="A6" activePane="bottomLeft" state="frozen"/>
      <selection activeCell="D64" sqref="D64"/>
      <selection pane="bottomLeft"/>
    </sheetView>
  </sheetViews>
  <sheetFormatPr defaultRowHeight="10.199999999999999" x14ac:dyDescent="0.2"/>
  <cols>
    <col min="1" max="9" width="11.85546875" customWidth="1"/>
    <col min="10" max="10" width="16.7109375" customWidth="1"/>
    <col min="12" max="20" width="8.28515625" customWidth="1"/>
  </cols>
  <sheetData>
    <row r="1" spans="1:30" x14ac:dyDescent="0.2">
      <c r="A1" s="33" t="s">
        <v>111</v>
      </c>
      <c r="B1" s="17"/>
      <c r="C1" s="17"/>
      <c r="D1" s="17"/>
      <c r="E1" s="17"/>
      <c r="F1" s="17"/>
      <c r="G1" s="17"/>
      <c r="H1" s="17"/>
      <c r="I1" s="17"/>
      <c r="J1" s="17"/>
    </row>
    <row r="2" spans="1:30" x14ac:dyDescent="0.2">
      <c r="A2" s="24" t="s">
        <v>83</v>
      </c>
      <c r="B2" s="34"/>
      <c r="C2" s="35" t="s">
        <v>17</v>
      </c>
      <c r="D2" s="35"/>
      <c r="E2" s="54"/>
      <c r="F2" s="35"/>
      <c r="G2" s="35" t="s">
        <v>18</v>
      </c>
      <c r="H2" s="35"/>
      <c r="I2" s="55"/>
      <c r="J2" s="34" t="s">
        <v>15</v>
      </c>
    </row>
    <row r="3" spans="1:30" x14ac:dyDescent="0.2">
      <c r="A3" s="24" t="s">
        <v>20</v>
      </c>
      <c r="B3" s="36" t="s">
        <v>21</v>
      </c>
      <c r="C3" s="24"/>
      <c r="D3" s="24"/>
      <c r="E3" s="24"/>
      <c r="F3" s="56"/>
      <c r="G3" s="24"/>
      <c r="H3" s="24"/>
      <c r="I3" s="36" t="s">
        <v>84</v>
      </c>
      <c r="J3" s="36" t="s">
        <v>85</v>
      </c>
    </row>
    <row r="4" spans="1:30" x14ac:dyDescent="0.2">
      <c r="A4" s="18" t="s">
        <v>24</v>
      </c>
      <c r="B4" s="38" t="s">
        <v>25</v>
      </c>
      <c r="C4" s="18" t="s">
        <v>8</v>
      </c>
      <c r="D4" s="18" t="s">
        <v>26</v>
      </c>
      <c r="E4" s="37" t="s">
        <v>27</v>
      </c>
      <c r="F4" s="18" t="s">
        <v>86</v>
      </c>
      <c r="G4" s="18" t="s">
        <v>87</v>
      </c>
      <c r="H4" s="37" t="s">
        <v>27</v>
      </c>
      <c r="I4" s="18" t="s">
        <v>25</v>
      </c>
      <c r="J4" s="38" t="s">
        <v>88</v>
      </c>
    </row>
    <row r="5" spans="1:30" x14ac:dyDescent="0.2">
      <c r="A5" s="20"/>
      <c r="B5" s="20"/>
      <c r="C5" s="39"/>
      <c r="D5" s="57" t="s">
        <v>89</v>
      </c>
      <c r="E5" s="20"/>
      <c r="F5" s="39"/>
      <c r="G5" s="39"/>
      <c r="H5" s="39"/>
      <c r="I5" s="39"/>
      <c r="J5" s="22" t="s">
        <v>90</v>
      </c>
    </row>
    <row r="6" spans="1:30" x14ac:dyDescent="0.2">
      <c r="B6" s="24"/>
      <c r="C6" s="24"/>
      <c r="D6" s="24"/>
      <c r="E6" s="24"/>
      <c r="F6" s="24"/>
      <c r="G6" s="24"/>
      <c r="H6" s="24"/>
      <c r="I6" s="24"/>
      <c r="J6" s="24"/>
    </row>
    <row r="7" spans="1:30" x14ac:dyDescent="0.2">
      <c r="A7" s="1" t="s">
        <v>35</v>
      </c>
      <c r="B7" s="58">
        <v>7</v>
      </c>
      <c r="C7" s="58">
        <v>214.68600000000004</v>
      </c>
      <c r="D7" s="58">
        <v>2</v>
      </c>
      <c r="E7" s="58">
        <f t="shared" ref="E7:E51" si="0">SUM(B7:D7)</f>
        <v>223.68600000000004</v>
      </c>
      <c r="F7" s="58">
        <f t="shared" ref="F7:F44" si="1">+H7-G7</f>
        <v>88.052286747000011</v>
      </c>
      <c r="G7" s="58">
        <v>133.63371325300002</v>
      </c>
      <c r="H7" s="58">
        <f t="shared" ref="H7:H50" si="2">+E7-I7</f>
        <v>221.68600000000004</v>
      </c>
      <c r="I7" s="58">
        <v>2</v>
      </c>
      <c r="J7" s="59">
        <v>162.80000000000001</v>
      </c>
      <c r="L7" s="46"/>
      <c r="M7" s="46"/>
      <c r="R7" s="60"/>
      <c r="V7" s="28"/>
      <c r="W7" s="28"/>
      <c r="X7" s="28"/>
      <c r="Y7" s="28"/>
      <c r="Z7" s="28"/>
      <c r="AA7" s="28"/>
      <c r="AB7" s="28"/>
      <c r="AC7" s="28"/>
      <c r="AD7" s="28"/>
    </row>
    <row r="8" spans="1:30" x14ac:dyDescent="0.2">
      <c r="A8" s="1" t="s">
        <v>36</v>
      </c>
      <c r="B8" s="58">
        <f>I7</f>
        <v>2</v>
      </c>
      <c r="C8" s="58">
        <v>202.15800000000002</v>
      </c>
      <c r="D8" s="58">
        <v>2</v>
      </c>
      <c r="E8" s="58">
        <f t="shared" si="0"/>
        <v>206.15800000000002</v>
      </c>
      <c r="F8" s="58">
        <f t="shared" si="1"/>
        <v>53.16364877700002</v>
      </c>
      <c r="G8" s="58">
        <v>150.994351223</v>
      </c>
      <c r="H8" s="58">
        <f t="shared" si="2"/>
        <v>204.15800000000002</v>
      </c>
      <c r="I8" s="58">
        <v>2</v>
      </c>
      <c r="J8" s="59">
        <v>151.02000000000001</v>
      </c>
      <c r="L8" s="46"/>
      <c r="M8" s="46"/>
      <c r="R8" s="60"/>
      <c r="V8" s="28"/>
      <c r="W8" s="28"/>
      <c r="X8" s="28"/>
      <c r="Y8" s="28"/>
      <c r="Z8" s="28"/>
      <c r="AA8" s="28"/>
      <c r="AB8" s="28"/>
      <c r="AC8" s="28"/>
      <c r="AD8" s="28"/>
    </row>
    <row r="9" spans="1:30" x14ac:dyDescent="0.2">
      <c r="A9" s="1" t="s">
        <v>38</v>
      </c>
      <c r="B9" s="58">
        <f t="shared" ref="B9:B32" si="3">I8</f>
        <v>2</v>
      </c>
      <c r="C9" s="58">
        <v>156.99600000000001</v>
      </c>
      <c r="D9" s="58">
        <v>2</v>
      </c>
      <c r="E9" s="58">
        <f t="shared" si="0"/>
        <v>160.99600000000001</v>
      </c>
      <c r="F9" s="58">
        <f t="shared" si="1"/>
        <v>79.887889768000008</v>
      </c>
      <c r="G9" s="58">
        <v>79.108110232000001</v>
      </c>
      <c r="H9" s="58">
        <f t="shared" si="2"/>
        <v>158.99600000000001</v>
      </c>
      <c r="I9" s="58">
        <v>2</v>
      </c>
      <c r="J9" s="59">
        <v>143.4</v>
      </c>
      <c r="L9" s="46"/>
      <c r="M9" s="46"/>
      <c r="R9" s="60"/>
      <c r="V9" s="28"/>
      <c r="W9" s="28"/>
      <c r="X9" s="28"/>
      <c r="Y9" s="28"/>
      <c r="Z9" s="28"/>
      <c r="AA9" s="28"/>
      <c r="AB9" s="28"/>
      <c r="AC9" s="28"/>
      <c r="AD9" s="28"/>
    </row>
    <row r="10" spans="1:30" x14ac:dyDescent="0.2">
      <c r="A10" s="1" t="s">
        <v>39</v>
      </c>
      <c r="B10" s="58">
        <f t="shared" si="3"/>
        <v>2</v>
      </c>
      <c r="C10" s="58">
        <v>229.19400000000002</v>
      </c>
      <c r="D10" s="58">
        <v>2</v>
      </c>
      <c r="E10" s="58">
        <f t="shared" si="0"/>
        <v>233.19400000000002</v>
      </c>
      <c r="F10" s="58">
        <f t="shared" si="1"/>
        <v>105.66630856600003</v>
      </c>
      <c r="G10" s="58">
        <v>124.52769143399999</v>
      </c>
      <c r="H10" s="58">
        <f t="shared" si="2"/>
        <v>230.19400000000002</v>
      </c>
      <c r="I10" s="58">
        <v>3</v>
      </c>
      <c r="J10" s="59">
        <v>155.28</v>
      </c>
      <c r="L10" s="46"/>
      <c r="M10" s="46"/>
      <c r="R10" s="60"/>
      <c r="V10" s="28"/>
      <c r="W10" s="28"/>
      <c r="X10" s="28"/>
      <c r="Y10" s="28"/>
      <c r="Z10" s="28"/>
      <c r="AA10" s="28"/>
      <c r="AB10" s="28"/>
      <c r="AC10" s="28"/>
      <c r="AD10" s="28"/>
    </row>
    <row r="11" spans="1:30" x14ac:dyDescent="0.2">
      <c r="A11" s="1" t="s">
        <v>40</v>
      </c>
      <c r="B11" s="58">
        <f t="shared" si="3"/>
        <v>3</v>
      </c>
      <c r="C11" s="58">
        <v>178.83</v>
      </c>
      <c r="D11" s="58">
        <v>1</v>
      </c>
      <c r="E11" s="58">
        <f t="shared" si="0"/>
        <v>182.83</v>
      </c>
      <c r="F11" s="58">
        <f t="shared" si="1"/>
        <v>119.499695249</v>
      </c>
      <c r="G11" s="58">
        <v>60.330304751000014</v>
      </c>
      <c r="H11" s="58">
        <f t="shared" si="2"/>
        <v>179.83</v>
      </c>
      <c r="I11" s="58">
        <v>3</v>
      </c>
      <c r="J11" s="59">
        <v>98.99</v>
      </c>
      <c r="L11" s="46"/>
      <c r="M11" s="46"/>
      <c r="R11" s="60"/>
      <c r="V11" s="28"/>
      <c r="W11" s="28"/>
      <c r="X11" s="28"/>
      <c r="Y11" s="28"/>
      <c r="Z11" s="28"/>
      <c r="AA11" s="28"/>
      <c r="AB11" s="28"/>
      <c r="AC11" s="28"/>
      <c r="AD11" s="28"/>
    </row>
    <row r="12" spans="1:30" x14ac:dyDescent="0.2">
      <c r="A12" s="1" t="s">
        <v>41</v>
      </c>
      <c r="B12" s="58">
        <f t="shared" si="3"/>
        <v>3</v>
      </c>
      <c r="C12" s="58">
        <v>183.57140000000001</v>
      </c>
      <c r="D12" s="58">
        <v>3</v>
      </c>
      <c r="E12" s="58">
        <f t="shared" si="0"/>
        <v>189.57140000000001</v>
      </c>
      <c r="F12" s="58">
        <f t="shared" si="1"/>
        <v>109.86740000000002</v>
      </c>
      <c r="G12" s="58">
        <v>74.703999999999994</v>
      </c>
      <c r="H12" s="58">
        <f t="shared" si="2"/>
        <v>184.57140000000001</v>
      </c>
      <c r="I12" s="58">
        <v>5</v>
      </c>
      <c r="J12" s="59">
        <v>102.62</v>
      </c>
      <c r="L12" s="46"/>
      <c r="M12" s="46"/>
      <c r="R12" s="60"/>
      <c r="V12" s="28"/>
      <c r="W12" s="28"/>
      <c r="X12" s="28"/>
      <c r="Y12" s="28"/>
      <c r="Z12" s="28"/>
      <c r="AA12" s="28"/>
      <c r="AB12" s="28"/>
      <c r="AC12" s="28"/>
      <c r="AD12" s="28"/>
    </row>
    <row r="13" spans="1:30" x14ac:dyDescent="0.2">
      <c r="A13" s="1" t="s">
        <v>42</v>
      </c>
      <c r="B13" s="58">
        <f t="shared" si="3"/>
        <v>5</v>
      </c>
      <c r="C13" s="58">
        <v>180</v>
      </c>
      <c r="D13" s="58">
        <v>2</v>
      </c>
      <c r="E13" s="58">
        <f t="shared" si="0"/>
        <v>187</v>
      </c>
      <c r="F13" s="58">
        <f t="shared" si="1"/>
        <v>122.328</v>
      </c>
      <c r="G13" s="58">
        <v>62.671999999999997</v>
      </c>
      <c r="H13" s="58">
        <f t="shared" si="2"/>
        <v>185</v>
      </c>
      <c r="I13" s="58">
        <v>2</v>
      </c>
      <c r="J13" s="59">
        <v>111.98</v>
      </c>
      <c r="L13" s="46"/>
      <c r="M13" s="46"/>
      <c r="R13" s="60"/>
      <c r="V13" s="28"/>
      <c r="W13" s="28"/>
      <c r="X13" s="28"/>
      <c r="Y13" s="28"/>
      <c r="Z13" s="28"/>
      <c r="AA13" s="28"/>
      <c r="AB13" s="28"/>
      <c r="AC13" s="28"/>
      <c r="AD13" s="28"/>
    </row>
    <row r="14" spans="1:30" x14ac:dyDescent="0.2">
      <c r="A14" s="1" t="s">
        <v>43</v>
      </c>
      <c r="B14" s="58">
        <f t="shared" si="3"/>
        <v>2</v>
      </c>
      <c r="C14" s="58">
        <v>194.4</v>
      </c>
      <c r="D14" s="58">
        <v>2</v>
      </c>
      <c r="E14" s="58">
        <f t="shared" si="0"/>
        <v>198.4</v>
      </c>
      <c r="F14" s="58">
        <f t="shared" si="1"/>
        <v>136.01300000000001</v>
      </c>
      <c r="G14" s="58">
        <v>59.387000000000008</v>
      </c>
      <c r="H14" s="58">
        <f t="shared" si="2"/>
        <v>195.4</v>
      </c>
      <c r="I14" s="58">
        <v>3</v>
      </c>
      <c r="J14" s="59">
        <v>130.24</v>
      </c>
      <c r="L14" s="46"/>
      <c r="M14" s="46"/>
      <c r="R14" s="60"/>
      <c r="V14" s="28"/>
      <c r="W14" s="28"/>
      <c r="X14" s="28"/>
      <c r="Y14" s="28"/>
      <c r="Z14" s="28"/>
      <c r="AA14" s="28"/>
      <c r="AB14" s="28"/>
      <c r="AC14" s="28"/>
      <c r="AD14" s="28"/>
    </row>
    <row r="15" spans="1:30" x14ac:dyDescent="0.2">
      <c r="A15" s="1" t="s">
        <v>44</v>
      </c>
      <c r="B15" s="58">
        <f t="shared" si="3"/>
        <v>3</v>
      </c>
      <c r="C15" s="58">
        <v>153</v>
      </c>
      <c r="D15" s="58">
        <v>11</v>
      </c>
      <c r="E15" s="58">
        <f t="shared" si="0"/>
        <v>167</v>
      </c>
      <c r="F15" s="58">
        <f t="shared" si="1"/>
        <v>99.063511748005993</v>
      </c>
      <c r="G15" s="58">
        <v>62.936488251994</v>
      </c>
      <c r="H15" s="58">
        <f t="shared" si="2"/>
        <v>162</v>
      </c>
      <c r="I15" s="58">
        <v>5</v>
      </c>
      <c r="J15" s="59">
        <v>178.43</v>
      </c>
      <c r="L15" s="46"/>
      <c r="M15" s="46"/>
      <c r="R15" s="60"/>
      <c r="V15" s="28"/>
      <c r="W15" s="28"/>
      <c r="X15" s="28"/>
      <c r="Y15" s="28"/>
      <c r="Z15" s="28"/>
      <c r="AA15" s="28"/>
      <c r="AB15" s="28"/>
      <c r="AC15" s="28"/>
      <c r="AD15" s="28"/>
    </row>
    <row r="16" spans="1:30" x14ac:dyDescent="0.2">
      <c r="A16" s="1" t="s">
        <v>45</v>
      </c>
      <c r="B16" s="58">
        <f t="shared" si="3"/>
        <v>5</v>
      </c>
      <c r="C16" s="58">
        <v>148.5</v>
      </c>
      <c r="D16" s="58">
        <v>9</v>
      </c>
      <c r="E16" s="58">
        <f t="shared" si="0"/>
        <v>162.5</v>
      </c>
      <c r="F16" s="58">
        <f t="shared" si="1"/>
        <v>134.027795216448</v>
      </c>
      <c r="G16" s="58">
        <v>23.472204783552002</v>
      </c>
      <c r="H16" s="58">
        <f t="shared" si="2"/>
        <v>157.5</v>
      </c>
      <c r="I16" s="58">
        <v>5</v>
      </c>
      <c r="J16" s="59">
        <v>139.27000000000001</v>
      </c>
      <c r="L16" s="46"/>
      <c r="M16" s="46"/>
      <c r="R16" s="60"/>
      <c r="V16" s="28"/>
      <c r="W16" s="28"/>
      <c r="X16" s="28"/>
      <c r="Y16" s="28"/>
      <c r="Z16" s="28"/>
      <c r="AA16" s="28"/>
      <c r="AB16" s="28"/>
      <c r="AC16" s="28"/>
      <c r="AD16" s="28"/>
    </row>
    <row r="17" spans="1:30" x14ac:dyDescent="0.2">
      <c r="A17" s="1" t="s">
        <v>46</v>
      </c>
      <c r="B17" s="58">
        <f t="shared" si="3"/>
        <v>5</v>
      </c>
      <c r="C17" s="58">
        <v>158.4</v>
      </c>
      <c r="D17" s="58">
        <v>2.8740267900000003</v>
      </c>
      <c r="E17" s="58">
        <f t="shared" si="0"/>
        <v>166.27402678999999</v>
      </c>
      <c r="F17" s="58">
        <f t="shared" si="1"/>
        <v>120.37210141835698</v>
      </c>
      <c r="G17" s="58">
        <v>40.90192537164301</v>
      </c>
      <c r="H17" s="58">
        <f t="shared" si="2"/>
        <v>161.27402678999999</v>
      </c>
      <c r="I17" s="58">
        <v>5</v>
      </c>
      <c r="J17" s="59">
        <v>130.06</v>
      </c>
      <c r="L17" s="46"/>
      <c r="M17" s="46"/>
      <c r="R17" s="60"/>
      <c r="V17" s="28"/>
      <c r="W17" s="28"/>
      <c r="X17" s="28"/>
      <c r="Y17" s="28"/>
      <c r="Z17" s="28"/>
      <c r="AA17" s="28"/>
      <c r="AB17" s="28"/>
      <c r="AC17" s="28"/>
      <c r="AD17" s="28"/>
    </row>
    <row r="18" spans="1:30" x14ac:dyDescent="0.2">
      <c r="A18" s="1" t="s">
        <v>47</v>
      </c>
      <c r="B18" s="58">
        <f t="shared" si="3"/>
        <v>5</v>
      </c>
      <c r="C18" s="58">
        <v>162.9</v>
      </c>
      <c r="D18" s="58">
        <v>0.135351417</v>
      </c>
      <c r="E18" s="58">
        <f t="shared" si="0"/>
        <v>168.03535141700002</v>
      </c>
      <c r="F18" s="58">
        <f t="shared" si="1"/>
        <v>123.40859374020002</v>
      </c>
      <c r="G18" s="58">
        <v>39.626757676800004</v>
      </c>
      <c r="H18" s="58">
        <f t="shared" si="2"/>
        <v>163.03535141700002</v>
      </c>
      <c r="I18" s="58">
        <v>5</v>
      </c>
      <c r="J18" s="59">
        <v>127.57</v>
      </c>
      <c r="L18" s="46"/>
      <c r="M18" s="46"/>
      <c r="R18" s="60"/>
      <c r="V18" s="28"/>
      <c r="W18" s="28"/>
      <c r="X18" s="28"/>
      <c r="Y18" s="28"/>
      <c r="Z18" s="28"/>
      <c r="AA18" s="28"/>
      <c r="AB18" s="28"/>
      <c r="AC18" s="28"/>
      <c r="AD18" s="28"/>
    </row>
    <row r="19" spans="1:30" x14ac:dyDescent="0.2">
      <c r="A19" s="1" t="s">
        <v>48</v>
      </c>
      <c r="B19" s="58">
        <f t="shared" si="3"/>
        <v>5</v>
      </c>
      <c r="C19" s="58">
        <v>154.80000000000001</v>
      </c>
      <c r="D19" s="58">
        <v>0.15452041399999999</v>
      </c>
      <c r="E19" s="58">
        <f t="shared" si="0"/>
        <v>159.954520414</v>
      </c>
      <c r="F19" s="58">
        <f t="shared" si="1"/>
        <v>101.83005603401298</v>
      </c>
      <c r="G19" s="58">
        <v>53.12446437998701</v>
      </c>
      <c r="H19" s="58">
        <f t="shared" si="2"/>
        <v>154.954520414</v>
      </c>
      <c r="I19" s="58">
        <v>5</v>
      </c>
      <c r="J19" s="59">
        <v>133.6</v>
      </c>
      <c r="L19" s="46"/>
      <c r="M19" s="46"/>
      <c r="R19" s="60"/>
      <c r="V19" s="28"/>
      <c r="W19" s="28"/>
      <c r="X19" s="28"/>
      <c r="Y19" s="28"/>
      <c r="Z19" s="28"/>
      <c r="AA19" s="28"/>
      <c r="AB19" s="28"/>
      <c r="AC19" s="28"/>
      <c r="AD19" s="28"/>
    </row>
    <row r="20" spans="1:30" x14ac:dyDescent="0.2">
      <c r="A20" s="1" t="s">
        <v>49</v>
      </c>
      <c r="B20" s="58">
        <f t="shared" si="3"/>
        <v>5</v>
      </c>
      <c r="C20" s="58">
        <v>155.69999999999999</v>
      </c>
      <c r="D20" s="58">
        <v>2.3151474624000001</v>
      </c>
      <c r="E20" s="58">
        <f t="shared" si="0"/>
        <v>163.01514746239999</v>
      </c>
      <c r="F20" s="58">
        <f t="shared" si="1"/>
        <v>108.81183148778999</v>
      </c>
      <c r="G20" s="58">
        <v>49.20331597461</v>
      </c>
      <c r="H20" s="58">
        <f t="shared" si="2"/>
        <v>158.01514746239999</v>
      </c>
      <c r="I20" s="58">
        <v>5</v>
      </c>
      <c r="J20" s="59">
        <v>139.54</v>
      </c>
      <c r="L20" s="46"/>
      <c r="M20" s="46"/>
      <c r="R20" s="60"/>
      <c r="V20" s="28"/>
      <c r="W20" s="28"/>
      <c r="X20" s="28"/>
      <c r="Y20" s="28"/>
      <c r="Z20" s="28"/>
      <c r="AA20" s="28"/>
      <c r="AB20" s="28"/>
      <c r="AC20" s="28"/>
      <c r="AD20" s="28"/>
    </row>
    <row r="21" spans="1:30" x14ac:dyDescent="0.2">
      <c r="A21" s="1" t="s">
        <v>50</v>
      </c>
      <c r="B21" s="58">
        <f t="shared" si="3"/>
        <v>5</v>
      </c>
      <c r="C21" s="58">
        <v>153.9</v>
      </c>
      <c r="D21" s="58">
        <v>4.8764682768999998</v>
      </c>
      <c r="E21" s="58">
        <f t="shared" si="0"/>
        <v>163.7764682769</v>
      </c>
      <c r="F21" s="58">
        <f t="shared" si="1"/>
        <v>101.18253403311701</v>
      </c>
      <c r="G21" s="58">
        <v>57.593934243783004</v>
      </c>
      <c r="H21" s="58">
        <f t="shared" si="2"/>
        <v>158.7764682769</v>
      </c>
      <c r="I21" s="58">
        <v>5</v>
      </c>
      <c r="J21" s="59">
        <v>101.34</v>
      </c>
      <c r="L21" s="46"/>
      <c r="M21" s="46"/>
      <c r="O21" s="46"/>
      <c r="R21" s="60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x14ac:dyDescent="0.2">
      <c r="A22" s="1" t="s">
        <v>51</v>
      </c>
      <c r="B22" s="58">
        <f t="shared" si="3"/>
        <v>5</v>
      </c>
      <c r="C22" s="58">
        <v>162</v>
      </c>
      <c r="D22" s="58">
        <v>2.0122034556999999</v>
      </c>
      <c r="E22" s="58">
        <f t="shared" si="0"/>
        <v>169.01220345569999</v>
      </c>
      <c r="F22" s="58">
        <f t="shared" si="1"/>
        <v>129.34375088799999</v>
      </c>
      <c r="G22" s="58">
        <v>34.668452567700001</v>
      </c>
      <c r="H22" s="58">
        <f t="shared" si="2"/>
        <v>164.01220345569999</v>
      </c>
      <c r="I22" s="58">
        <v>5</v>
      </c>
      <c r="J22" s="59">
        <v>133.54</v>
      </c>
      <c r="L22" s="46"/>
      <c r="M22" s="46"/>
      <c r="O22" s="46"/>
      <c r="R22" s="60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x14ac:dyDescent="0.2">
      <c r="A23" s="1" t="s">
        <v>52</v>
      </c>
      <c r="B23" s="58">
        <f t="shared" si="3"/>
        <v>5</v>
      </c>
      <c r="C23" s="58">
        <v>180</v>
      </c>
      <c r="D23" s="58">
        <v>12.621810091300004</v>
      </c>
      <c r="E23" s="58">
        <f t="shared" si="0"/>
        <v>197.62181009130001</v>
      </c>
      <c r="F23" s="58">
        <f t="shared" si="1"/>
        <v>149.02131826286802</v>
      </c>
      <c r="G23" s="58">
        <v>43.600491828431998</v>
      </c>
      <c r="H23" s="58">
        <f t="shared" si="2"/>
        <v>192.62181009130001</v>
      </c>
      <c r="I23" s="58">
        <v>5</v>
      </c>
      <c r="J23" s="59">
        <v>169.74</v>
      </c>
      <c r="L23" s="46"/>
      <c r="M23" s="46"/>
      <c r="O23" s="46"/>
      <c r="R23" s="60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x14ac:dyDescent="0.2">
      <c r="A24" s="1" t="s">
        <v>53</v>
      </c>
      <c r="B24" s="58">
        <f t="shared" si="3"/>
        <v>5</v>
      </c>
      <c r="C24" s="58">
        <v>189</v>
      </c>
      <c r="D24" s="58">
        <v>14.625002244500001</v>
      </c>
      <c r="E24" s="58">
        <f t="shared" si="0"/>
        <v>208.6250022445</v>
      </c>
      <c r="F24" s="58">
        <f t="shared" si="1"/>
        <v>185.05004446144699</v>
      </c>
      <c r="G24" s="58">
        <v>18.574957783053005</v>
      </c>
      <c r="H24" s="58">
        <f t="shared" si="2"/>
        <v>203.6250022445</v>
      </c>
      <c r="I24" s="58">
        <v>5</v>
      </c>
      <c r="J24" s="59">
        <v>131.4</v>
      </c>
      <c r="L24" s="46"/>
      <c r="M24" s="46"/>
      <c r="O24" s="46"/>
      <c r="R24" s="60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x14ac:dyDescent="0.2">
      <c r="A25" s="1" t="s">
        <v>54</v>
      </c>
      <c r="B25" s="58">
        <f t="shared" si="3"/>
        <v>5</v>
      </c>
      <c r="C25" s="58">
        <v>190.8</v>
      </c>
      <c r="D25" s="58">
        <v>3.9192386729999993</v>
      </c>
      <c r="E25" s="58">
        <f t="shared" si="0"/>
        <v>199.71923867300001</v>
      </c>
      <c r="F25" s="58">
        <f t="shared" si="1"/>
        <v>168.725372915805</v>
      </c>
      <c r="G25" s="58">
        <v>25.993865757195003</v>
      </c>
      <c r="H25" s="58">
        <f t="shared" si="2"/>
        <v>194.71923867300001</v>
      </c>
      <c r="I25" s="58">
        <v>5</v>
      </c>
      <c r="J25" s="59">
        <v>91.63</v>
      </c>
      <c r="L25" s="46"/>
      <c r="M25" s="46"/>
      <c r="O25" s="46"/>
      <c r="R25" s="60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x14ac:dyDescent="0.2">
      <c r="A26" s="1" t="s">
        <v>55</v>
      </c>
      <c r="B26" s="58">
        <f t="shared" si="3"/>
        <v>5</v>
      </c>
      <c r="C26" s="58">
        <v>207</v>
      </c>
      <c r="D26" s="58">
        <v>0.89384294470000003</v>
      </c>
      <c r="E26" s="58">
        <f t="shared" si="0"/>
        <v>212.8938429447</v>
      </c>
      <c r="F26" s="58">
        <f t="shared" si="1"/>
        <v>188.928252598711</v>
      </c>
      <c r="G26" s="58">
        <v>18.965590345989</v>
      </c>
      <c r="H26" s="58">
        <f t="shared" si="2"/>
        <v>207.8938429447</v>
      </c>
      <c r="I26" s="58">
        <v>5</v>
      </c>
      <c r="J26" s="59">
        <v>93.77</v>
      </c>
      <c r="L26" s="46"/>
      <c r="M26" s="46"/>
      <c r="O26" s="46"/>
      <c r="R26" s="60"/>
      <c r="V26" s="28"/>
      <c r="W26" s="28"/>
      <c r="X26" s="28"/>
      <c r="Y26" s="28"/>
      <c r="Z26" s="28"/>
      <c r="AA26" s="28"/>
      <c r="AB26" s="28"/>
      <c r="AC26" s="28"/>
      <c r="AD26" s="28"/>
    </row>
    <row r="27" spans="1:30" x14ac:dyDescent="0.2">
      <c r="A27" s="1" t="s">
        <v>56</v>
      </c>
      <c r="B27" s="58">
        <f t="shared" si="3"/>
        <v>5</v>
      </c>
      <c r="C27" s="58">
        <v>216</v>
      </c>
      <c r="D27" s="58">
        <v>5.1819321414000008</v>
      </c>
      <c r="E27" s="58">
        <f t="shared" si="0"/>
        <v>226.18193214140001</v>
      </c>
      <c r="F27" s="58">
        <f t="shared" si="1"/>
        <v>196.371509678427</v>
      </c>
      <c r="G27" s="58">
        <v>24.810422462972998</v>
      </c>
      <c r="H27" s="58">
        <f t="shared" si="2"/>
        <v>221.18193214140001</v>
      </c>
      <c r="I27" s="58">
        <v>5</v>
      </c>
      <c r="J27" s="59">
        <v>116.23</v>
      </c>
      <c r="L27" s="46"/>
      <c r="M27" s="46"/>
      <c r="O27" s="46"/>
      <c r="R27" s="60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x14ac:dyDescent="0.2">
      <c r="A28" s="1" t="s">
        <v>57</v>
      </c>
      <c r="B28" s="58">
        <f t="shared" si="3"/>
        <v>5</v>
      </c>
      <c r="C28" s="58">
        <v>180</v>
      </c>
      <c r="D28" s="58">
        <v>5.8428061857000007</v>
      </c>
      <c r="E28" s="58">
        <f t="shared" si="0"/>
        <v>190.8428061857</v>
      </c>
      <c r="F28" s="58">
        <f t="shared" si="1"/>
        <v>124.00643294937001</v>
      </c>
      <c r="G28" s="58">
        <v>61.836373236329997</v>
      </c>
      <c r="H28" s="58">
        <f t="shared" si="2"/>
        <v>185.8428061857</v>
      </c>
      <c r="I28" s="58">
        <v>5</v>
      </c>
      <c r="J28" s="59">
        <v>119.62</v>
      </c>
      <c r="L28" s="46"/>
      <c r="M28" s="46"/>
      <c r="O28" s="46"/>
      <c r="R28" s="60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x14ac:dyDescent="0.2">
      <c r="A29" s="1" t="s">
        <v>58</v>
      </c>
      <c r="B29" s="58">
        <f t="shared" si="3"/>
        <v>5</v>
      </c>
      <c r="C29" s="58">
        <v>189</v>
      </c>
      <c r="D29" s="58">
        <v>19.420010551400001</v>
      </c>
      <c r="E29" s="58">
        <f t="shared" si="0"/>
        <v>213.4200105514</v>
      </c>
      <c r="F29" s="58">
        <f t="shared" si="1"/>
        <v>177.830018294198</v>
      </c>
      <c r="G29" s="58">
        <v>30.589992257201999</v>
      </c>
      <c r="H29" s="58">
        <f t="shared" si="2"/>
        <v>208.4200105514</v>
      </c>
      <c r="I29" s="58">
        <v>5</v>
      </c>
      <c r="J29" s="59">
        <v>122.89</v>
      </c>
      <c r="L29" s="46"/>
      <c r="M29" s="46"/>
      <c r="O29" s="46"/>
      <c r="R29" s="60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x14ac:dyDescent="0.2">
      <c r="A30" s="1" t="s">
        <v>59</v>
      </c>
      <c r="B30" s="58">
        <f t="shared" si="3"/>
        <v>5</v>
      </c>
      <c r="C30" s="58">
        <v>203</v>
      </c>
      <c r="D30" s="58">
        <v>26.360366926400001</v>
      </c>
      <c r="E30" s="58">
        <f t="shared" si="0"/>
        <v>234.36036692639999</v>
      </c>
      <c r="F30" s="58">
        <f t="shared" si="1"/>
        <v>197.47139485213299</v>
      </c>
      <c r="G30" s="58">
        <v>31.888972074266999</v>
      </c>
      <c r="H30" s="58">
        <f t="shared" si="2"/>
        <v>229.36036692639999</v>
      </c>
      <c r="I30" s="58">
        <v>5</v>
      </c>
      <c r="J30" s="59">
        <v>158.9</v>
      </c>
      <c r="L30" s="46"/>
      <c r="M30" s="46"/>
      <c r="O30" s="46"/>
      <c r="R30" s="60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x14ac:dyDescent="0.2">
      <c r="A31" s="1" t="s">
        <v>60</v>
      </c>
      <c r="B31" s="58">
        <f t="shared" si="3"/>
        <v>5</v>
      </c>
      <c r="C31" s="58">
        <v>245</v>
      </c>
      <c r="D31" s="58">
        <v>22.731319751399997</v>
      </c>
      <c r="E31" s="58">
        <f t="shared" si="0"/>
        <v>272.73131975140001</v>
      </c>
      <c r="F31" s="58">
        <f t="shared" si="1"/>
        <v>205.84969664851999</v>
      </c>
      <c r="G31" s="58">
        <v>61.881623102880013</v>
      </c>
      <c r="H31" s="58">
        <f t="shared" si="2"/>
        <v>267.73131975140001</v>
      </c>
      <c r="I31" s="58">
        <v>5</v>
      </c>
      <c r="J31" s="59">
        <v>114.24</v>
      </c>
      <c r="L31" s="46"/>
      <c r="M31" s="46"/>
      <c r="O31" s="46"/>
      <c r="R31" s="60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x14ac:dyDescent="0.2">
      <c r="A32" s="1" t="s">
        <v>61</v>
      </c>
      <c r="B32" s="58">
        <f t="shared" si="3"/>
        <v>5</v>
      </c>
      <c r="C32" s="58">
        <v>295</v>
      </c>
      <c r="D32" s="58">
        <v>18.032295319300001</v>
      </c>
      <c r="E32" s="58">
        <f t="shared" si="0"/>
        <v>318.03229531929998</v>
      </c>
      <c r="F32" s="58">
        <f t="shared" si="1"/>
        <v>269.05767252360198</v>
      </c>
      <c r="G32" s="58">
        <v>43.974622795698011</v>
      </c>
      <c r="H32" s="58">
        <f t="shared" si="2"/>
        <v>313.03229531929998</v>
      </c>
      <c r="I32" s="58">
        <v>5</v>
      </c>
      <c r="J32" s="59">
        <v>124.69</v>
      </c>
      <c r="L32" s="46"/>
      <c r="M32" s="46"/>
      <c r="O32" s="46"/>
      <c r="R32" s="60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x14ac:dyDescent="0.2">
      <c r="A33" s="1" t="s">
        <v>62</v>
      </c>
      <c r="B33" s="58">
        <f t="shared" ref="B33:B44" si="4">+I32</f>
        <v>5</v>
      </c>
      <c r="C33" s="58">
        <v>268</v>
      </c>
      <c r="D33" s="58">
        <v>17.0478984296</v>
      </c>
      <c r="E33" s="58">
        <f t="shared" si="0"/>
        <v>290.04789842960002</v>
      </c>
      <c r="F33" s="58">
        <f t="shared" si="1"/>
        <v>275.07927235993202</v>
      </c>
      <c r="G33" s="58">
        <v>9.9686260696679998</v>
      </c>
      <c r="H33" s="58">
        <f t="shared" si="2"/>
        <v>285.04789842960002</v>
      </c>
      <c r="I33" s="58">
        <v>5</v>
      </c>
      <c r="J33" s="59">
        <v>124.61</v>
      </c>
      <c r="L33" s="46"/>
      <c r="M33" s="46"/>
      <c r="O33" s="46"/>
      <c r="R33" s="60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x14ac:dyDescent="0.2">
      <c r="A34" s="1" t="s">
        <v>63</v>
      </c>
      <c r="B34" s="58">
        <f t="shared" si="4"/>
        <v>5</v>
      </c>
      <c r="C34" s="58">
        <v>211</v>
      </c>
      <c r="D34" s="58">
        <v>9.0919070852000008</v>
      </c>
      <c r="E34" s="58">
        <f t="shared" si="0"/>
        <v>225.09190708520001</v>
      </c>
      <c r="F34" s="58">
        <f t="shared" si="1"/>
        <v>210.031678971432</v>
      </c>
      <c r="G34" s="58">
        <v>10.060228113768002</v>
      </c>
      <c r="H34" s="58">
        <f t="shared" si="2"/>
        <v>220.09190708520001</v>
      </c>
      <c r="I34" s="58">
        <v>5</v>
      </c>
      <c r="J34" s="59">
        <v>191.54</v>
      </c>
      <c r="L34" s="46"/>
      <c r="M34" s="46"/>
      <c r="O34" s="46"/>
      <c r="R34" s="60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x14ac:dyDescent="0.2">
      <c r="A35" s="1" t="s">
        <v>64</v>
      </c>
      <c r="B35" s="58">
        <f t="shared" si="4"/>
        <v>5</v>
      </c>
      <c r="C35" s="58">
        <v>147</v>
      </c>
      <c r="D35" s="58">
        <v>10.299236433799999</v>
      </c>
      <c r="E35" s="58">
        <f t="shared" si="0"/>
        <v>162.29923643379999</v>
      </c>
      <c r="F35" s="58">
        <f t="shared" si="1"/>
        <v>129.61570648798698</v>
      </c>
      <c r="G35" s="58">
        <v>27.683529945813</v>
      </c>
      <c r="H35" s="58">
        <f t="shared" si="2"/>
        <v>157.29923643379999</v>
      </c>
      <c r="I35" s="58">
        <v>5</v>
      </c>
      <c r="J35" s="59">
        <v>227.66</v>
      </c>
      <c r="L35" s="46"/>
      <c r="M35" s="46"/>
      <c r="O35" s="46"/>
      <c r="R35" s="60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x14ac:dyDescent="0.2">
      <c r="A36" s="45" t="s">
        <v>91</v>
      </c>
      <c r="B36" s="58">
        <f t="shared" si="4"/>
        <v>5</v>
      </c>
      <c r="C36" s="58">
        <v>216</v>
      </c>
      <c r="D36" s="58">
        <v>3.3788801900000003</v>
      </c>
      <c r="E36" s="58">
        <f t="shared" si="0"/>
        <v>224.37888018999999</v>
      </c>
      <c r="F36" s="58">
        <f t="shared" si="1"/>
        <v>209.83300912811899</v>
      </c>
      <c r="G36" s="58">
        <v>9.5458710618809999</v>
      </c>
      <c r="H36" s="58">
        <f t="shared" si="2"/>
        <v>219.37888018999999</v>
      </c>
      <c r="I36" s="58">
        <v>5</v>
      </c>
      <c r="J36" s="59">
        <v>217.24</v>
      </c>
      <c r="L36" s="46"/>
      <c r="M36" s="46"/>
      <c r="O36" s="46"/>
      <c r="R36" s="60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x14ac:dyDescent="0.2">
      <c r="A37" s="45" t="s">
        <v>92</v>
      </c>
      <c r="B37" s="58">
        <f t="shared" si="4"/>
        <v>5</v>
      </c>
      <c r="C37" s="58">
        <v>209</v>
      </c>
      <c r="D37" s="58">
        <v>6.579221951300001</v>
      </c>
      <c r="E37" s="58">
        <f t="shared" si="0"/>
        <v>220.57922195130001</v>
      </c>
      <c r="F37" s="58">
        <f t="shared" si="1"/>
        <v>208.47492896891202</v>
      </c>
      <c r="G37" s="58">
        <v>7.1042929823880003</v>
      </c>
      <c r="H37" s="58">
        <f t="shared" si="2"/>
        <v>215.57922195130001</v>
      </c>
      <c r="I37" s="58">
        <v>5</v>
      </c>
      <c r="J37" s="59">
        <v>223.23</v>
      </c>
      <c r="L37" s="46"/>
      <c r="M37" s="46"/>
      <c r="O37" s="46"/>
      <c r="R37" s="60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x14ac:dyDescent="0.2">
      <c r="A38" s="45" t="s">
        <v>93</v>
      </c>
      <c r="B38" s="58">
        <f t="shared" si="4"/>
        <v>5</v>
      </c>
      <c r="C38" s="58">
        <v>189</v>
      </c>
      <c r="D38" s="58">
        <v>7.5209999999999999</v>
      </c>
      <c r="E38" s="58">
        <f t="shared" si="0"/>
        <v>201.52099999999999</v>
      </c>
      <c r="F38" s="58">
        <f t="shared" si="1"/>
        <v>193.58110128904798</v>
      </c>
      <c r="G38" s="58">
        <v>2.9398987109520003</v>
      </c>
      <c r="H38" s="58">
        <f t="shared" si="2"/>
        <v>196.52099999999999</v>
      </c>
      <c r="I38" s="58">
        <v>5</v>
      </c>
      <c r="J38" s="59">
        <v>238.35</v>
      </c>
      <c r="L38" s="46"/>
      <c r="M38" s="46"/>
      <c r="O38" s="46"/>
      <c r="R38" s="60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x14ac:dyDescent="0.2">
      <c r="A39" s="45" t="s">
        <v>68</v>
      </c>
      <c r="B39" s="58">
        <f t="shared" si="4"/>
        <v>5</v>
      </c>
      <c r="C39" s="58">
        <v>198</v>
      </c>
      <c r="D39" s="58">
        <v>6.1879999999999997</v>
      </c>
      <c r="E39" s="58">
        <f t="shared" si="0"/>
        <v>209.18799999999999</v>
      </c>
      <c r="F39" s="58">
        <f t="shared" si="1"/>
        <v>198.93736201369998</v>
      </c>
      <c r="G39" s="58">
        <v>5.2506379863000001</v>
      </c>
      <c r="H39" s="58">
        <f t="shared" si="2"/>
        <v>204.18799999999999</v>
      </c>
      <c r="I39" s="58">
        <v>5</v>
      </c>
      <c r="J39" s="59">
        <v>320.13</v>
      </c>
      <c r="L39" s="46"/>
      <c r="M39" s="46"/>
      <c r="O39" s="46"/>
      <c r="R39" s="60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x14ac:dyDescent="0.2">
      <c r="A40" s="45" t="s">
        <v>69</v>
      </c>
      <c r="B40" s="58">
        <f t="shared" si="4"/>
        <v>5</v>
      </c>
      <c r="C40" s="58">
        <v>157</v>
      </c>
      <c r="D40" s="58">
        <v>1.3879999999999999</v>
      </c>
      <c r="E40" s="58">
        <f t="shared" si="0"/>
        <v>163.38800000000001</v>
      </c>
      <c r="F40" s="58">
        <f t="shared" si="1"/>
        <v>152.54033163681299</v>
      </c>
      <c r="G40" s="58">
        <v>5.847668363187001</v>
      </c>
      <c r="H40" s="58">
        <f t="shared" si="2"/>
        <v>158.38800000000001</v>
      </c>
      <c r="I40" s="58">
        <v>5</v>
      </c>
      <c r="J40" s="59">
        <v>359.42</v>
      </c>
      <c r="L40" s="46"/>
      <c r="M40" s="46"/>
      <c r="O40" s="46"/>
      <c r="R40" s="60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x14ac:dyDescent="0.2">
      <c r="A41" s="45" t="s">
        <v>70</v>
      </c>
      <c r="B41" s="58">
        <f t="shared" si="4"/>
        <v>5</v>
      </c>
      <c r="C41" s="58">
        <v>213</v>
      </c>
      <c r="D41" s="58">
        <v>2.9206110903000009</v>
      </c>
      <c r="E41" s="58">
        <f t="shared" si="0"/>
        <v>220.92061109030001</v>
      </c>
      <c r="F41" s="58">
        <f t="shared" si="1"/>
        <v>211.87772345808301</v>
      </c>
      <c r="G41" s="58">
        <v>4.0428876322169991</v>
      </c>
      <c r="H41" s="58">
        <f t="shared" si="2"/>
        <v>215.92061109030001</v>
      </c>
      <c r="I41" s="58">
        <v>5</v>
      </c>
      <c r="J41" s="59">
        <v>263.89999999999998</v>
      </c>
      <c r="L41" s="46"/>
      <c r="M41" s="46"/>
      <c r="O41" s="46"/>
      <c r="R41" s="60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x14ac:dyDescent="0.2">
      <c r="A42" s="45" t="s">
        <v>71</v>
      </c>
      <c r="B42" s="58">
        <f t="shared" si="4"/>
        <v>5</v>
      </c>
      <c r="C42" s="58">
        <v>193</v>
      </c>
      <c r="D42" s="58">
        <v>7.0109950658999987</v>
      </c>
      <c r="E42" s="58">
        <f t="shared" si="0"/>
        <v>205.0109950659</v>
      </c>
      <c r="F42" s="58">
        <f t="shared" si="1"/>
        <v>196.31284197120101</v>
      </c>
      <c r="G42" s="58">
        <v>3.6981530946990002</v>
      </c>
      <c r="H42" s="58">
        <f t="shared" si="2"/>
        <v>200.0109950659</v>
      </c>
      <c r="I42" s="58">
        <v>5</v>
      </c>
      <c r="J42" s="59">
        <v>234.78250000000003</v>
      </c>
      <c r="L42" s="46"/>
      <c r="M42" s="46"/>
      <c r="O42" s="46"/>
      <c r="R42" s="60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x14ac:dyDescent="0.2">
      <c r="A43" s="45" t="s">
        <v>72</v>
      </c>
      <c r="B43" s="61">
        <f t="shared" si="4"/>
        <v>5</v>
      </c>
      <c r="C43" s="61">
        <v>189</v>
      </c>
      <c r="D43" s="58">
        <v>6</v>
      </c>
      <c r="E43" s="58">
        <f t="shared" si="0"/>
        <v>200</v>
      </c>
      <c r="F43" s="58">
        <f t="shared" si="1"/>
        <v>190</v>
      </c>
      <c r="G43" s="58">
        <v>5</v>
      </c>
      <c r="H43" s="58">
        <f t="shared" si="2"/>
        <v>195</v>
      </c>
      <c r="I43" s="58">
        <v>5</v>
      </c>
      <c r="J43" s="59">
        <v>313.16791666666671</v>
      </c>
      <c r="L43" s="62"/>
      <c r="M43" s="46"/>
      <c r="O43" s="46"/>
      <c r="P43" s="58"/>
      <c r="Q43" s="58"/>
      <c r="R43" s="60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x14ac:dyDescent="0.2">
      <c r="A44" s="52" t="s">
        <v>73</v>
      </c>
      <c r="B44" s="61">
        <f t="shared" si="4"/>
        <v>5</v>
      </c>
      <c r="C44" s="61">
        <v>162</v>
      </c>
      <c r="D44" s="61">
        <v>6.6941161233679987</v>
      </c>
      <c r="E44" s="58">
        <f t="shared" si="0"/>
        <v>173.69411612336799</v>
      </c>
      <c r="F44" s="58">
        <f t="shared" si="1"/>
        <v>165.79823408086699</v>
      </c>
      <c r="G44" s="61">
        <v>2.895882042500999</v>
      </c>
      <c r="H44" s="58">
        <f t="shared" si="2"/>
        <v>168.69411612336799</v>
      </c>
      <c r="I44" s="61">
        <v>5</v>
      </c>
      <c r="J44" s="63">
        <v>236.92250000000001</v>
      </c>
      <c r="L44" s="46"/>
      <c r="M44" s="46"/>
      <c r="O44" s="46"/>
      <c r="P44" s="58"/>
      <c r="Q44" s="58"/>
      <c r="R44" s="60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x14ac:dyDescent="0.2">
      <c r="A45" s="52" t="s">
        <v>94</v>
      </c>
      <c r="B45" s="61">
        <v>5</v>
      </c>
      <c r="C45" s="61">
        <v>164.7</v>
      </c>
      <c r="D45" s="61">
        <v>7.6532371941989981</v>
      </c>
      <c r="E45" s="58">
        <f t="shared" si="0"/>
        <v>177.35323719419898</v>
      </c>
      <c r="F45" s="58">
        <v>170.160078611823</v>
      </c>
      <c r="G45" s="61">
        <v>2.1931585823759989</v>
      </c>
      <c r="H45" s="58">
        <f t="shared" si="2"/>
        <v>172.35323719419898</v>
      </c>
      <c r="I45" s="61">
        <v>5</v>
      </c>
      <c r="J45" s="63">
        <v>236.37208333333331</v>
      </c>
      <c r="L45" s="46"/>
      <c r="M45" s="46"/>
      <c r="O45" s="46"/>
      <c r="P45" s="58"/>
      <c r="Q45" s="58"/>
      <c r="R45" s="60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ht="10.5" customHeight="1" x14ac:dyDescent="0.2">
      <c r="A46" s="52" t="s">
        <v>95</v>
      </c>
      <c r="B46" s="61">
        <v>5</v>
      </c>
      <c r="C46" s="61">
        <v>161.1</v>
      </c>
      <c r="D46" s="61">
        <v>4.0789927715239989</v>
      </c>
      <c r="E46" s="58">
        <f t="shared" si="0"/>
        <v>170.17899277152398</v>
      </c>
      <c r="F46" s="58">
        <v>163.78346665306401</v>
      </c>
      <c r="G46" s="61">
        <v>1.3955261184600001</v>
      </c>
      <c r="H46" s="58">
        <f t="shared" si="2"/>
        <v>165.17899277152398</v>
      </c>
      <c r="I46" s="61">
        <v>5</v>
      </c>
      <c r="J46" s="63">
        <v>241.5675</v>
      </c>
      <c r="L46" s="46"/>
      <c r="M46" s="46"/>
      <c r="O46" s="46"/>
      <c r="P46" s="58"/>
      <c r="Q46" s="58"/>
      <c r="R46" s="60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ht="10.5" customHeight="1" x14ac:dyDescent="0.2">
      <c r="A47" s="64" t="s">
        <v>76</v>
      </c>
      <c r="B47" s="61">
        <v>5</v>
      </c>
      <c r="C47" s="61">
        <v>144</v>
      </c>
      <c r="D47" s="61">
        <v>3.5404034654579992</v>
      </c>
      <c r="E47" s="58">
        <f t="shared" si="0"/>
        <v>152.54040346545801</v>
      </c>
      <c r="F47" s="58">
        <v>145.466184273431</v>
      </c>
      <c r="G47" s="61">
        <v>2.074219192026999</v>
      </c>
      <c r="H47" s="58">
        <f t="shared" si="2"/>
        <v>147.54040346545801</v>
      </c>
      <c r="I47" s="61">
        <v>5</v>
      </c>
      <c r="J47" s="63">
        <v>277.35958333333332</v>
      </c>
      <c r="L47" s="46"/>
      <c r="M47" s="46"/>
      <c r="O47" s="46"/>
      <c r="P47" s="58"/>
      <c r="Q47" s="58"/>
      <c r="R47" s="60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ht="10.5" customHeight="1" x14ac:dyDescent="0.2">
      <c r="A48" s="64" t="s">
        <v>77</v>
      </c>
      <c r="B48" s="61">
        <v>5</v>
      </c>
      <c r="C48" s="61">
        <v>167.4</v>
      </c>
      <c r="D48" s="61">
        <v>4.1067710165359994</v>
      </c>
      <c r="E48" s="58">
        <f t="shared" si="0"/>
        <v>176.50677101653599</v>
      </c>
      <c r="F48" s="58">
        <v>169.886042697443</v>
      </c>
      <c r="G48" s="61">
        <v>1.620728319093</v>
      </c>
      <c r="H48" s="58">
        <f t="shared" si="2"/>
        <v>171.50677101653599</v>
      </c>
      <c r="I48" s="61">
        <v>5</v>
      </c>
      <c r="J48" s="59">
        <v>311.36</v>
      </c>
      <c r="L48" s="65"/>
      <c r="M48" s="66"/>
      <c r="N48" s="65"/>
      <c r="O48" s="66"/>
      <c r="P48" s="58"/>
      <c r="Q48" s="58"/>
      <c r="R48" s="60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ht="10.5" customHeight="1" x14ac:dyDescent="0.2">
      <c r="A49" s="64" t="s">
        <v>108</v>
      </c>
      <c r="B49" s="61">
        <v>5</v>
      </c>
      <c r="C49" s="61">
        <v>157.94999999999999</v>
      </c>
      <c r="D49" s="61">
        <v>3.3186184298859991</v>
      </c>
      <c r="E49" s="58">
        <f t="shared" si="0"/>
        <v>166.26861842988598</v>
      </c>
      <c r="F49" s="58">
        <v>159.057933097681</v>
      </c>
      <c r="G49" s="61">
        <v>2.2106853322049989</v>
      </c>
      <c r="H49" s="58">
        <f t="shared" si="2"/>
        <v>161.26861842988598</v>
      </c>
      <c r="I49" s="61">
        <v>5</v>
      </c>
      <c r="J49" s="59">
        <v>364.29</v>
      </c>
      <c r="M49" s="46"/>
      <c r="O49" s="46"/>
      <c r="Q49" s="58"/>
      <c r="R49" s="60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ht="10.5" customHeight="1" x14ac:dyDescent="0.2">
      <c r="A50" s="64" t="s">
        <v>109</v>
      </c>
      <c r="B50" s="61">
        <v>5</v>
      </c>
      <c r="C50" s="61">
        <v>140.85</v>
      </c>
      <c r="D50" s="61">
        <v>3.9806666026719988</v>
      </c>
      <c r="E50" s="58">
        <f t="shared" si="0"/>
        <v>149.83066660267198</v>
      </c>
      <c r="F50" s="61">
        <v>142.679616312338</v>
      </c>
      <c r="G50" s="61">
        <v>2.1510502903340001</v>
      </c>
      <c r="H50" s="58">
        <f t="shared" si="2"/>
        <v>144.83066660267198</v>
      </c>
      <c r="I50" s="61">
        <v>5</v>
      </c>
      <c r="J50" s="59">
        <v>328.55</v>
      </c>
      <c r="M50" s="46"/>
      <c r="O50" s="46"/>
      <c r="Q50" s="58"/>
      <c r="R50" s="60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ht="10.5" customHeight="1" x14ac:dyDescent="0.2">
      <c r="A51" s="64" t="s">
        <v>110</v>
      </c>
      <c r="B51" s="61">
        <v>5</v>
      </c>
      <c r="C51" s="61">
        <v>118.8</v>
      </c>
      <c r="D51" s="61">
        <v>5</v>
      </c>
      <c r="E51" s="84">
        <f t="shared" si="0"/>
        <v>128.80000000000001</v>
      </c>
      <c r="F51" s="61">
        <v>121.648949709666</v>
      </c>
      <c r="G51" s="61">
        <v>2.1510502903340001</v>
      </c>
      <c r="H51" s="61">
        <f>SUM(F51:G51)</f>
        <v>123.8</v>
      </c>
      <c r="I51" s="61">
        <f>E51-H51</f>
        <v>5.0000000000000142</v>
      </c>
      <c r="J51" s="59">
        <v>210</v>
      </c>
      <c r="M51" s="46"/>
      <c r="O51" s="46"/>
      <c r="Q51" s="58"/>
      <c r="R51" s="60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x14ac:dyDescent="0.2">
      <c r="A52" s="74" t="s">
        <v>96</v>
      </c>
      <c r="B52" s="75"/>
      <c r="C52" s="75"/>
      <c r="D52" s="75"/>
      <c r="E52" s="83"/>
      <c r="F52" s="75"/>
      <c r="G52" s="75"/>
      <c r="H52" s="75"/>
      <c r="I52" s="75"/>
      <c r="J52" s="75"/>
    </row>
    <row r="53" spans="1:30" x14ac:dyDescent="0.2">
      <c r="A53" s="32" t="s">
        <v>97</v>
      </c>
    </row>
    <row r="54" spans="1:30" ht="10.35" customHeight="1" x14ac:dyDescent="0.2">
      <c r="A54" s="32" t="s">
        <v>98</v>
      </c>
      <c r="I54" s="53"/>
      <c r="L54" s="46"/>
      <c r="M54" s="46"/>
      <c r="N54" s="46"/>
      <c r="O54" s="46"/>
      <c r="P54" s="46"/>
      <c r="Q54" s="46"/>
      <c r="R54" s="46"/>
      <c r="S54" s="46"/>
      <c r="T54" s="46"/>
    </row>
    <row r="55" spans="1:30" ht="10.35" customHeight="1" x14ac:dyDescent="0.2">
      <c r="I55" s="67"/>
      <c r="J55" s="76" t="s">
        <v>113</v>
      </c>
      <c r="K55" s="53"/>
      <c r="L55" s="46"/>
      <c r="M55" s="46"/>
      <c r="N55" s="46"/>
      <c r="O55" s="46"/>
      <c r="P55" s="46"/>
      <c r="Q55" s="46"/>
      <c r="R55" s="46"/>
      <c r="S55" s="46"/>
      <c r="T55" s="46"/>
    </row>
    <row r="56" spans="1:30" x14ac:dyDescent="0.2">
      <c r="L56" s="46"/>
      <c r="M56" s="46"/>
      <c r="N56" s="46"/>
      <c r="O56" s="46"/>
      <c r="P56" s="46"/>
      <c r="Q56" s="46"/>
      <c r="R56" s="46"/>
      <c r="S56" s="46"/>
      <c r="T56" s="46"/>
    </row>
    <row r="57" spans="1:30" x14ac:dyDescent="0.2">
      <c r="L57" s="46"/>
      <c r="M57" s="46"/>
      <c r="N57" s="46"/>
      <c r="O57" s="46"/>
      <c r="P57" s="46"/>
      <c r="Q57" s="46"/>
      <c r="R57" s="46"/>
      <c r="S57" s="46"/>
      <c r="T57" s="46"/>
    </row>
    <row r="58" spans="1:30" x14ac:dyDescent="0.2">
      <c r="L58" s="46"/>
      <c r="M58" s="46"/>
      <c r="N58" s="46"/>
      <c r="O58" s="46"/>
      <c r="P58" s="46"/>
      <c r="Q58" s="46"/>
      <c r="R58" s="46"/>
      <c r="S58" s="46"/>
      <c r="T58" s="46"/>
    </row>
  </sheetData>
  <pageMargins left="0.75" right="0.75" top="1" bottom="1" header="0.5" footer="0.5"/>
  <pageSetup scale="91" firstPageNumber="40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2AB27-D88C-4416-A4DA-013A453D3B20}">
  <sheetPr>
    <pageSetUpPr fitToPage="1"/>
  </sheetPr>
  <dimension ref="A1:AD58"/>
  <sheetViews>
    <sheetView zoomScaleNormal="100" zoomScaleSheetLayoutView="100" workbookViewId="0">
      <pane ySplit="5" topLeftCell="A6" activePane="bottomLeft" state="frozen"/>
      <selection activeCell="D64" sqref="D64"/>
      <selection pane="bottomLeft" activeCell="A2" sqref="A2"/>
    </sheetView>
  </sheetViews>
  <sheetFormatPr defaultRowHeight="10.199999999999999" x14ac:dyDescent="0.2"/>
  <cols>
    <col min="1" max="9" width="12.85546875" customWidth="1"/>
    <col min="10" max="10" width="14.7109375" customWidth="1"/>
  </cols>
  <sheetData>
    <row r="1" spans="1:12" x14ac:dyDescent="0.2">
      <c r="A1" s="33" t="s">
        <v>112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x14ac:dyDescent="0.2">
      <c r="A2" s="24" t="s">
        <v>83</v>
      </c>
      <c r="B2" s="34"/>
      <c r="C2" s="35" t="s">
        <v>17</v>
      </c>
      <c r="D2" s="35"/>
      <c r="E2" s="54"/>
      <c r="F2" s="35"/>
      <c r="G2" s="35" t="s">
        <v>18</v>
      </c>
      <c r="H2" s="54"/>
      <c r="I2" s="24"/>
      <c r="J2" s="56"/>
    </row>
    <row r="3" spans="1:12" x14ac:dyDescent="0.2">
      <c r="A3" s="24" t="s">
        <v>20</v>
      </c>
      <c r="B3" s="36" t="s">
        <v>21</v>
      </c>
      <c r="C3" s="24"/>
      <c r="D3" s="24"/>
      <c r="E3" s="68"/>
      <c r="F3" s="24"/>
      <c r="G3" s="24"/>
      <c r="H3" s="68"/>
      <c r="I3" s="24" t="s">
        <v>84</v>
      </c>
      <c r="J3" s="38" t="s">
        <v>15</v>
      </c>
    </row>
    <row r="4" spans="1:12" x14ac:dyDescent="0.2">
      <c r="A4" s="18" t="s">
        <v>24</v>
      </c>
      <c r="B4" s="38" t="s">
        <v>25</v>
      </c>
      <c r="C4" s="18" t="s">
        <v>8</v>
      </c>
      <c r="D4" s="18" t="s">
        <v>26</v>
      </c>
      <c r="E4" s="37" t="s">
        <v>27</v>
      </c>
      <c r="F4" s="18" t="s">
        <v>86</v>
      </c>
      <c r="G4" s="18" t="s">
        <v>87</v>
      </c>
      <c r="H4" s="37" t="s">
        <v>27</v>
      </c>
      <c r="I4" s="18" t="s">
        <v>25</v>
      </c>
      <c r="J4" s="38" t="s">
        <v>85</v>
      </c>
    </row>
    <row r="5" spans="1:12" x14ac:dyDescent="0.2">
      <c r="A5" s="20"/>
      <c r="B5" s="20"/>
      <c r="C5" s="69"/>
      <c r="D5" s="69"/>
      <c r="E5" s="69"/>
      <c r="F5" s="69" t="s">
        <v>99</v>
      </c>
      <c r="G5" s="69"/>
      <c r="H5" s="69"/>
      <c r="I5" s="69"/>
      <c r="J5" s="22" t="s">
        <v>100</v>
      </c>
    </row>
    <row r="6" spans="1:12" x14ac:dyDescent="0.2">
      <c r="B6" s="70"/>
      <c r="C6" s="70"/>
      <c r="D6" s="70"/>
      <c r="E6" s="70"/>
      <c r="F6" s="70"/>
      <c r="G6" s="70"/>
      <c r="H6" s="70"/>
      <c r="I6" s="70"/>
      <c r="J6" s="24"/>
    </row>
    <row r="7" spans="1:12" x14ac:dyDescent="0.2">
      <c r="A7" s="1" t="s">
        <v>35</v>
      </c>
      <c r="B7" s="58">
        <v>54</v>
      </c>
      <c r="C7" s="58">
        <v>251</v>
      </c>
      <c r="D7" s="58">
        <v>3.7478584540000001E-3</v>
      </c>
      <c r="E7" s="58">
        <f>+B7+C7+D7</f>
        <v>305.00374785845401</v>
      </c>
      <c r="F7" s="58">
        <f t="shared" ref="F7:F44" si="0">+H7-G7</f>
        <v>188.342747858454</v>
      </c>
      <c r="G7" s="58">
        <v>60.661000000000001</v>
      </c>
      <c r="H7" s="58">
        <f>+E7-I7</f>
        <v>249.00374785845401</v>
      </c>
      <c r="I7" s="58">
        <v>56</v>
      </c>
      <c r="J7" s="71">
        <v>30.02</v>
      </c>
      <c r="L7" s="58"/>
    </row>
    <row r="8" spans="1:12" x14ac:dyDescent="0.2">
      <c r="A8" s="1" t="s">
        <v>36</v>
      </c>
      <c r="B8" s="58">
        <f t="shared" ref="B8:B26" si="1">+I7</f>
        <v>56</v>
      </c>
      <c r="C8" s="58">
        <v>237</v>
      </c>
      <c r="D8" s="58">
        <v>3.1967027990000001E-2</v>
      </c>
      <c r="E8" s="58">
        <f t="shared" ref="E8:E51" si="2">+B8+C8+D8</f>
        <v>293.03196702798999</v>
      </c>
      <c r="F8" s="58">
        <f t="shared" si="0"/>
        <v>189.17096702799</v>
      </c>
      <c r="G8" s="58">
        <v>53.860999999999997</v>
      </c>
      <c r="H8" s="58">
        <f t="shared" ref="H8:H50" si="3">+E8-I8</f>
        <v>243.03196702798999</v>
      </c>
      <c r="I8" s="58">
        <v>50</v>
      </c>
      <c r="J8" s="71">
        <v>30.01</v>
      </c>
    </row>
    <row r="9" spans="1:12" x14ac:dyDescent="0.2">
      <c r="A9" s="1" t="s">
        <v>38</v>
      </c>
      <c r="B9" s="58">
        <f t="shared" si="1"/>
        <v>50</v>
      </c>
      <c r="C9" s="58">
        <v>182</v>
      </c>
      <c r="D9" s="58">
        <v>7.9366414319999995E-3</v>
      </c>
      <c r="E9" s="58">
        <f t="shared" si="2"/>
        <v>232.007936641432</v>
      </c>
      <c r="F9" s="58">
        <f t="shared" si="0"/>
        <v>175.906936641432</v>
      </c>
      <c r="G9" s="58">
        <v>21.100999999999999</v>
      </c>
      <c r="H9" s="58">
        <f t="shared" si="3"/>
        <v>197.007936641432</v>
      </c>
      <c r="I9" s="58">
        <v>35</v>
      </c>
      <c r="J9" s="71">
        <v>25.19</v>
      </c>
    </row>
    <row r="10" spans="1:12" x14ac:dyDescent="0.2">
      <c r="A10" s="1" t="s">
        <v>39</v>
      </c>
      <c r="B10" s="58">
        <f t="shared" si="1"/>
        <v>35</v>
      </c>
      <c r="C10" s="58">
        <v>265</v>
      </c>
      <c r="D10" s="58">
        <v>1.5211896078E-2</v>
      </c>
      <c r="E10" s="58">
        <f t="shared" si="2"/>
        <v>300.01521189607797</v>
      </c>
      <c r="F10" s="58">
        <f t="shared" si="0"/>
        <v>200.55721189607797</v>
      </c>
      <c r="G10" s="58">
        <v>51.457999999999998</v>
      </c>
      <c r="H10" s="58">
        <f t="shared" si="3"/>
        <v>252.01521189607797</v>
      </c>
      <c r="I10" s="58">
        <v>48</v>
      </c>
      <c r="J10" s="71">
        <v>30.12</v>
      </c>
    </row>
    <row r="11" spans="1:12" x14ac:dyDescent="0.2">
      <c r="A11" s="1" t="s">
        <v>40</v>
      </c>
      <c r="B11" s="58">
        <f t="shared" si="1"/>
        <v>48</v>
      </c>
      <c r="C11" s="58">
        <v>194</v>
      </c>
      <c r="D11" s="58">
        <v>8.9287216109999998E-2</v>
      </c>
      <c r="E11" s="58">
        <f t="shared" si="2"/>
        <v>242.08928721610999</v>
      </c>
      <c r="F11" s="58">
        <f t="shared" si="0"/>
        <v>193.60728721611</v>
      </c>
      <c r="G11" s="58">
        <v>15.481999999999999</v>
      </c>
      <c r="H11" s="58">
        <f t="shared" si="3"/>
        <v>209.08928721610999</v>
      </c>
      <c r="I11" s="58">
        <v>33</v>
      </c>
      <c r="J11" s="71">
        <v>32.6</v>
      </c>
    </row>
    <row r="12" spans="1:12" x14ac:dyDescent="0.2">
      <c r="A12" s="1" t="s">
        <v>41</v>
      </c>
      <c r="B12" s="58">
        <f t="shared" si="1"/>
        <v>33</v>
      </c>
      <c r="C12" s="58">
        <v>205</v>
      </c>
      <c r="D12" s="58">
        <v>0.51279522141199996</v>
      </c>
      <c r="E12" s="58">
        <f t="shared" si="2"/>
        <v>238.51279522141201</v>
      </c>
      <c r="F12" s="58">
        <f t="shared" si="0"/>
        <v>184.92579522141202</v>
      </c>
      <c r="G12" s="58">
        <v>14.587</v>
      </c>
      <c r="H12" s="58">
        <f t="shared" si="3"/>
        <v>199.51279522141201</v>
      </c>
      <c r="I12" s="58">
        <v>39</v>
      </c>
      <c r="J12" s="71">
        <v>31.14</v>
      </c>
    </row>
    <row r="13" spans="1:12" x14ac:dyDescent="0.2">
      <c r="A13" s="1" t="s">
        <v>42</v>
      </c>
      <c r="B13" s="58">
        <f t="shared" si="1"/>
        <v>39</v>
      </c>
      <c r="C13" s="58">
        <v>201</v>
      </c>
      <c r="D13" s="58">
        <v>0.34105511931400001</v>
      </c>
      <c r="E13" s="58">
        <f t="shared" si="2"/>
        <v>240.34105511931401</v>
      </c>
      <c r="F13" s="58">
        <f t="shared" si="0"/>
        <v>182.95405511931401</v>
      </c>
      <c r="G13" s="58">
        <v>6.3869999999999996</v>
      </c>
      <c r="H13" s="58">
        <f t="shared" si="3"/>
        <v>189.34105511931401</v>
      </c>
      <c r="I13" s="58">
        <v>51</v>
      </c>
      <c r="J13" s="71">
        <v>26.34</v>
      </c>
    </row>
    <row r="14" spans="1:12" x14ac:dyDescent="0.2">
      <c r="A14" s="1" t="s">
        <v>43</v>
      </c>
      <c r="B14" s="58">
        <f t="shared" si="1"/>
        <v>51</v>
      </c>
      <c r="C14" s="58">
        <v>217</v>
      </c>
      <c r="D14" s="58">
        <v>0.58576823013399992</v>
      </c>
      <c r="E14" s="58">
        <f t="shared" si="2"/>
        <v>268.58576823013402</v>
      </c>
      <c r="F14" s="58">
        <f t="shared" si="0"/>
        <v>219.55476823013402</v>
      </c>
      <c r="G14" s="58">
        <v>8.0310000000000006</v>
      </c>
      <c r="H14" s="58">
        <f t="shared" si="3"/>
        <v>227.58576823013402</v>
      </c>
      <c r="I14" s="58">
        <v>41</v>
      </c>
      <c r="J14" s="71">
        <v>24.71</v>
      </c>
    </row>
    <row r="15" spans="1:12" x14ac:dyDescent="0.2">
      <c r="A15" s="1" t="s">
        <v>44</v>
      </c>
      <c r="B15" s="58">
        <f t="shared" si="1"/>
        <v>41</v>
      </c>
      <c r="C15" s="58">
        <v>170</v>
      </c>
      <c r="D15" s="58">
        <v>9.2814612301999985E-2</v>
      </c>
      <c r="E15" s="58">
        <f t="shared" si="2"/>
        <v>211.09281461230199</v>
      </c>
      <c r="F15" s="58">
        <f t="shared" si="0"/>
        <v>150.73381461230198</v>
      </c>
      <c r="G15" s="58">
        <v>12.359</v>
      </c>
      <c r="H15" s="58">
        <f t="shared" si="3"/>
        <v>163.09281461230199</v>
      </c>
      <c r="I15" s="58">
        <v>48</v>
      </c>
      <c r="J15" s="71">
        <v>39.380000000000003</v>
      </c>
    </row>
    <row r="16" spans="1:12" x14ac:dyDescent="0.2">
      <c r="A16" s="1" t="s">
        <v>45</v>
      </c>
      <c r="B16" s="58">
        <f t="shared" si="1"/>
        <v>48</v>
      </c>
      <c r="C16" s="58">
        <v>165</v>
      </c>
      <c r="D16" s="58">
        <v>1.1904962147999999E-2</v>
      </c>
      <c r="E16" s="58">
        <f t="shared" si="2"/>
        <v>213.01190496214801</v>
      </c>
      <c r="F16" s="58">
        <f t="shared" si="0"/>
        <v>164.486904962148</v>
      </c>
      <c r="G16" s="58">
        <v>11.525</v>
      </c>
      <c r="H16" s="58">
        <f t="shared" si="3"/>
        <v>176.01190496214801</v>
      </c>
      <c r="I16" s="58">
        <v>37</v>
      </c>
      <c r="J16" s="71">
        <v>40.200000000000003</v>
      </c>
    </row>
    <row r="17" spans="1:10" x14ac:dyDescent="0.2">
      <c r="A17" s="1" t="s">
        <v>46</v>
      </c>
      <c r="B17" s="58">
        <f t="shared" si="1"/>
        <v>37</v>
      </c>
      <c r="C17" s="58">
        <v>172</v>
      </c>
      <c r="D17" s="58">
        <v>0.21274608282999999</v>
      </c>
      <c r="E17" s="58">
        <f t="shared" si="2"/>
        <v>209.21274608282999</v>
      </c>
      <c r="F17" s="58">
        <f t="shared" si="0"/>
        <v>162.72974608282999</v>
      </c>
      <c r="G17" s="58">
        <v>6.4829999999999997</v>
      </c>
      <c r="H17" s="58">
        <f t="shared" si="3"/>
        <v>169.21274608282999</v>
      </c>
      <c r="I17" s="58">
        <v>40</v>
      </c>
      <c r="J17" s="71">
        <v>38.04</v>
      </c>
    </row>
    <row r="18" spans="1:10" x14ac:dyDescent="0.2">
      <c r="A18" s="1" t="s">
        <v>47</v>
      </c>
      <c r="B18" s="58">
        <f t="shared" si="1"/>
        <v>40</v>
      </c>
      <c r="C18" s="58">
        <v>176</v>
      </c>
      <c r="D18" s="58">
        <v>0.77404300188200004</v>
      </c>
      <c r="E18" s="58">
        <f t="shared" si="2"/>
        <v>216.77404300188201</v>
      </c>
      <c r="F18" s="58">
        <f>+H18-G18</f>
        <v>164.76504300188202</v>
      </c>
      <c r="G18" s="58">
        <v>12.009</v>
      </c>
      <c r="H18" s="58">
        <f t="shared" si="3"/>
        <v>176.77404300188201</v>
      </c>
      <c r="I18" s="58">
        <v>40</v>
      </c>
      <c r="J18" s="71">
        <v>32</v>
      </c>
    </row>
    <row r="19" spans="1:10" x14ac:dyDescent="0.2">
      <c r="A19" s="1" t="s">
        <v>48</v>
      </c>
      <c r="B19" s="58">
        <f t="shared" si="1"/>
        <v>40</v>
      </c>
      <c r="C19" s="58">
        <v>168</v>
      </c>
      <c r="D19" s="58">
        <v>8.0027801105999996E-2</v>
      </c>
      <c r="E19" s="58">
        <f t="shared" si="2"/>
        <v>208.08002780110601</v>
      </c>
      <c r="F19" s="58">
        <f t="shared" si="0"/>
        <v>145.78802780110601</v>
      </c>
      <c r="G19" s="58">
        <v>8.2919999999999998</v>
      </c>
      <c r="H19" s="58">
        <f t="shared" si="3"/>
        <v>154.08002780110601</v>
      </c>
      <c r="I19" s="58">
        <v>54</v>
      </c>
      <c r="J19" s="71">
        <v>31.5</v>
      </c>
    </row>
    <row r="20" spans="1:10" x14ac:dyDescent="0.2">
      <c r="A20" s="1" t="s">
        <v>49</v>
      </c>
      <c r="B20" s="58">
        <f t="shared" si="1"/>
        <v>54</v>
      </c>
      <c r="C20" s="58">
        <v>169</v>
      </c>
      <c r="D20" s="58">
        <v>0.62214450336399996</v>
      </c>
      <c r="E20" s="58">
        <f t="shared" si="2"/>
        <v>223.62214450336401</v>
      </c>
      <c r="F20" s="58">
        <f t="shared" si="0"/>
        <v>154.084144503364</v>
      </c>
      <c r="G20" s="58">
        <v>6.8380000000000001</v>
      </c>
      <c r="H20" s="58">
        <f t="shared" si="3"/>
        <v>160.922144503364</v>
      </c>
      <c r="I20" s="58">
        <v>62.7</v>
      </c>
      <c r="J20" s="71">
        <v>31.78</v>
      </c>
    </row>
    <row r="21" spans="1:10" x14ac:dyDescent="0.2">
      <c r="A21" s="1" t="s">
        <v>50</v>
      </c>
      <c r="B21" s="58">
        <f t="shared" si="1"/>
        <v>62.7</v>
      </c>
      <c r="C21" s="58">
        <v>167</v>
      </c>
      <c r="D21" s="58">
        <v>2.7081584264080001</v>
      </c>
      <c r="E21" s="58">
        <f t="shared" si="2"/>
        <v>232.40815842640799</v>
      </c>
      <c r="F21" s="58">
        <f t="shared" si="0"/>
        <v>163.93615842640801</v>
      </c>
      <c r="G21" s="58">
        <v>23.672000000000001</v>
      </c>
      <c r="H21" s="58">
        <f t="shared" si="3"/>
        <v>187.60815842640801</v>
      </c>
      <c r="I21" s="58">
        <v>44.8</v>
      </c>
      <c r="J21" s="71">
        <v>33.729999999999997</v>
      </c>
    </row>
    <row r="22" spans="1:10" x14ac:dyDescent="0.2">
      <c r="A22" s="1" t="s">
        <v>51</v>
      </c>
      <c r="B22" s="58">
        <f t="shared" si="1"/>
        <v>44.8</v>
      </c>
      <c r="C22" s="58">
        <v>176</v>
      </c>
      <c r="D22" s="58">
        <v>3.639170558834</v>
      </c>
      <c r="E22" s="58">
        <f t="shared" si="2"/>
        <v>224.43917055883401</v>
      </c>
      <c r="F22" s="58">
        <f t="shared" si="0"/>
        <v>148.09617055883402</v>
      </c>
      <c r="G22" s="58">
        <v>26.343</v>
      </c>
      <c r="H22" s="58">
        <f t="shared" si="3"/>
        <v>174.43917055883401</v>
      </c>
      <c r="I22" s="58">
        <v>50</v>
      </c>
      <c r="J22" s="71">
        <v>36.54</v>
      </c>
    </row>
    <row r="23" spans="1:10" x14ac:dyDescent="0.2">
      <c r="A23" s="1" t="s">
        <v>52</v>
      </c>
      <c r="B23" s="58">
        <f t="shared" si="1"/>
        <v>50</v>
      </c>
      <c r="C23" s="58">
        <v>195</v>
      </c>
      <c r="D23" s="58">
        <v>6.4954796253060003</v>
      </c>
      <c r="E23" s="58">
        <f t="shared" si="2"/>
        <v>251.49547962530599</v>
      </c>
      <c r="F23" s="58">
        <f t="shared" si="0"/>
        <v>150.777479625306</v>
      </c>
      <c r="G23" s="58">
        <v>65.718000000000004</v>
      </c>
      <c r="H23" s="58">
        <f t="shared" si="3"/>
        <v>216.49547962530599</v>
      </c>
      <c r="I23" s="58">
        <v>35</v>
      </c>
      <c r="J23" s="71">
        <v>35.97</v>
      </c>
    </row>
    <row r="24" spans="1:10" x14ac:dyDescent="0.2">
      <c r="A24" s="1" t="s">
        <v>53</v>
      </c>
      <c r="B24" s="58">
        <f t="shared" si="1"/>
        <v>35</v>
      </c>
      <c r="C24" s="58">
        <v>205</v>
      </c>
      <c r="D24" s="58">
        <v>6.6013015110659996</v>
      </c>
      <c r="E24" s="58">
        <f t="shared" si="2"/>
        <v>246.601301511066</v>
      </c>
      <c r="F24" s="58">
        <f t="shared" si="0"/>
        <v>146.68130151106601</v>
      </c>
      <c r="G24" s="58">
        <v>57.92</v>
      </c>
      <c r="H24" s="58">
        <f t="shared" si="3"/>
        <v>204.601301511066</v>
      </c>
      <c r="I24" s="58">
        <v>42</v>
      </c>
      <c r="J24" s="71">
        <v>36.33</v>
      </c>
    </row>
    <row r="25" spans="1:10" x14ac:dyDescent="0.2">
      <c r="A25" s="1" t="s">
        <v>54</v>
      </c>
      <c r="B25" s="58">
        <f t="shared" si="1"/>
        <v>42</v>
      </c>
      <c r="C25" s="58">
        <v>207</v>
      </c>
      <c r="D25" s="58">
        <v>12.369476134034</v>
      </c>
      <c r="E25" s="58">
        <f t="shared" si="2"/>
        <v>261.36947613403402</v>
      </c>
      <c r="F25" s="58">
        <f t="shared" si="0"/>
        <v>150.20547613403403</v>
      </c>
      <c r="G25" s="58">
        <v>63.164000000000001</v>
      </c>
      <c r="H25" s="58">
        <f t="shared" si="3"/>
        <v>213.36947613403402</v>
      </c>
      <c r="I25" s="58">
        <v>48</v>
      </c>
      <c r="J25" s="71">
        <v>36.42</v>
      </c>
    </row>
    <row r="26" spans="1:10" x14ac:dyDescent="0.2">
      <c r="A26" s="1" t="s">
        <v>55</v>
      </c>
      <c r="B26" s="58">
        <f t="shared" si="1"/>
        <v>48</v>
      </c>
      <c r="C26" s="58">
        <v>224</v>
      </c>
      <c r="D26" s="58">
        <v>12.95326020381</v>
      </c>
      <c r="E26" s="58">
        <f t="shared" si="2"/>
        <v>284.95326020380998</v>
      </c>
      <c r="F26" s="58">
        <f t="shared" si="0"/>
        <v>160.62626020380998</v>
      </c>
      <c r="G26" s="58">
        <v>75.326999999999998</v>
      </c>
      <c r="H26" s="58">
        <f t="shared" si="3"/>
        <v>235.95326020380998</v>
      </c>
      <c r="I26" s="58">
        <v>49</v>
      </c>
      <c r="J26" s="71">
        <v>35.83</v>
      </c>
    </row>
    <row r="27" spans="1:10" x14ac:dyDescent="0.2">
      <c r="A27" s="1" t="s">
        <v>56</v>
      </c>
      <c r="B27" s="58">
        <v>49</v>
      </c>
      <c r="C27" s="58">
        <v>234</v>
      </c>
      <c r="D27" s="58">
        <v>12.48698251968</v>
      </c>
      <c r="E27" s="58">
        <f t="shared" si="2"/>
        <v>295.48698251968</v>
      </c>
      <c r="F27" s="58">
        <f t="shared" si="0"/>
        <v>179.05398251968001</v>
      </c>
      <c r="G27" s="58">
        <v>73.433000000000007</v>
      </c>
      <c r="H27" s="58">
        <f t="shared" si="3"/>
        <v>252.48698251968</v>
      </c>
      <c r="I27" s="58">
        <v>43</v>
      </c>
      <c r="J27" s="71">
        <v>36</v>
      </c>
    </row>
    <row r="28" spans="1:10" x14ac:dyDescent="0.2">
      <c r="A28" s="1" t="s">
        <v>57</v>
      </c>
      <c r="B28" s="58">
        <f t="shared" ref="B28:B44" si="4">+I27</f>
        <v>43</v>
      </c>
      <c r="C28" s="58">
        <v>195</v>
      </c>
      <c r="D28" s="58">
        <v>10.594534462672</v>
      </c>
      <c r="E28" s="58">
        <f t="shared" si="2"/>
        <v>248.59453446267199</v>
      </c>
      <c r="F28" s="58">
        <f t="shared" si="0"/>
        <v>117.77753446267199</v>
      </c>
      <c r="G28" s="58">
        <v>85.816999999999993</v>
      </c>
      <c r="H28" s="58">
        <f t="shared" si="3"/>
        <v>203.59453446267199</v>
      </c>
      <c r="I28" s="58">
        <v>45</v>
      </c>
      <c r="J28" s="71">
        <v>38.1</v>
      </c>
    </row>
    <row r="29" spans="1:10" x14ac:dyDescent="0.2">
      <c r="A29" s="1" t="s">
        <v>58</v>
      </c>
      <c r="B29" s="58">
        <f t="shared" si="4"/>
        <v>45</v>
      </c>
      <c r="C29" s="58">
        <v>205</v>
      </c>
      <c r="D29" s="58">
        <v>13.000439127878</v>
      </c>
      <c r="E29" s="58">
        <f t="shared" si="2"/>
        <v>263.000439127878</v>
      </c>
      <c r="F29" s="58">
        <f t="shared" si="0"/>
        <v>148.287439127878</v>
      </c>
      <c r="G29" s="58">
        <v>69.712999999999994</v>
      </c>
      <c r="H29" s="58">
        <f t="shared" si="3"/>
        <v>218.000439127878</v>
      </c>
      <c r="I29" s="58">
        <v>45</v>
      </c>
      <c r="J29" s="71">
        <v>39.86</v>
      </c>
    </row>
    <row r="30" spans="1:10" x14ac:dyDescent="0.2">
      <c r="A30" s="1" t="s">
        <v>59</v>
      </c>
      <c r="B30" s="58">
        <f t="shared" si="4"/>
        <v>45</v>
      </c>
      <c r="C30" s="58">
        <v>220</v>
      </c>
      <c r="D30" s="58">
        <v>14.647512687280001</v>
      </c>
      <c r="E30" s="58">
        <f t="shared" si="2"/>
        <v>279.64751268728003</v>
      </c>
      <c r="F30" s="58">
        <f t="shared" si="0"/>
        <v>158.42251268728003</v>
      </c>
      <c r="G30" s="58">
        <v>76.224999999999994</v>
      </c>
      <c r="H30" s="58">
        <f t="shared" si="3"/>
        <v>234.64751268728003</v>
      </c>
      <c r="I30" s="58">
        <v>45</v>
      </c>
      <c r="J30" s="71">
        <v>42</v>
      </c>
    </row>
    <row r="31" spans="1:10" x14ac:dyDescent="0.2">
      <c r="A31" s="1" t="s">
        <v>60</v>
      </c>
      <c r="B31" s="58">
        <f t="shared" si="4"/>
        <v>45</v>
      </c>
      <c r="C31" s="58">
        <v>265</v>
      </c>
      <c r="D31" s="58">
        <v>16.016142409775998</v>
      </c>
      <c r="E31" s="58">
        <f t="shared" si="2"/>
        <v>326.01614240977602</v>
      </c>
      <c r="F31" s="58">
        <f t="shared" si="0"/>
        <v>174.14314240977603</v>
      </c>
      <c r="G31" s="58">
        <v>106.873</v>
      </c>
      <c r="H31" s="58">
        <f t="shared" si="3"/>
        <v>281.01614240977602</v>
      </c>
      <c r="I31" s="58">
        <v>45</v>
      </c>
      <c r="J31" s="71">
        <v>59.49</v>
      </c>
    </row>
    <row r="32" spans="1:10" x14ac:dyDescent="0.2">
      <c r="A32" s="1" t="s">
        <v>61</v>
      </c>
      <c r="B32" s="58">
        <f t="shared" si="4"/>
        <v>45</v>
      </c>
      <c r="C32" s="58">
        <v>320</v>
      </c>
      <c r="D32" s="58">
        <v>10.039190024693999</v>
      </c>
      <c r="E32" s="58">
        <f t="shared" si="2"/>
        <v>375.03919002469399</v>
      </c>
      <c r="F32" s="58">
        <f t="shared" si="0"/>
        <v>253.72319002469399</v>
      </c>
      <c r="G32" s="58">
        <v>98.316000000000003</v>
      </c>
      <c r="H32" s="58">
        <f t="shared" si="3"/>
        <v>352.03919002469399</v>
      </c>
      <c r="I32" s="58">
        <v>23</v>
      </c>
      <c r="J32" s="71">
        <v>53.99</v>
      </c>
    </row>
    <row r="33" spans="1:30" x14ac:dyDescent="0.2">
      <c r="A33" s="1" t="s">
        <v>62</v>
      </c>
      <c r="B33" s="58">
        <f t="shared" si="4"/>
        <v>23</v>
      </c>
      <c r="C33" s="58">
        <v>291</v>
      </c>
      <c r="D33" s="58">
        <v>8.3442761544379991</v>
      </c>
      <c r="E33" s="58">
        <f t="shared" si="2"/>
        <v>322.34427615443798</v>
      </c>
      <c r="F33" s="58">
        <f t="shared" si="0"/>
        <v>208.80927615443795</v>
      </c>
      <c r="G33" s="58">
        <v>75.734999999999999</v>
      </c>
      <c r="H33" s="58">
        <f t="shared" si="3"/>
        <v>284.54427615443797</v>
      </c>
      <c r="I33" s="58">
        <v>37.799999999999997</v>
      </c>
      <c r="J33" s="71">
        <v>44.37</v>
      </c>
    </row>
    <row r="34" spans="1:30" x14ac:dyDescent="0.2">
      <c r="A34" s="1" t="s">
        <v>63</v>
      </c>
      <c r="B34" s="58">
        <f t="shared" si="4"/>
        <v>37.799999999999997</v>
      </c>
      <c r="C34" s="58">
        <v>228</v>
      </c>
      <c r="D34" s="58">
        <v>12.230143984450001</v>
      </c>
      <c r="E34" s="58">
        <f t="shared" si="2"/>
        <v>278.03014398445004</v>
      </c>
      <c r="F34" s="58">
        <f t="shared" si="0"/>
        <v>177.87714398445004</v>
      </c>
      <c r="G34" s="58">
        <v>73.953000000000003</v>
      </c>
      <c r="H34" s="58">
        <f t="shared" si="3"/>
        <v>251.83014398445005</v>
      </c>
      <c r="I34" s="58">
        <v>26.2</v>
      </c>
      <c r="J34" s="71">
        <v>70.31</v>
      </c>
    </row>
    <row r="35" spans="1:30" x14ac:dyDescent="0.2">
      <c r="A35" s="1" t="s">
        <v>64</v>
      </c>
      <c r="B35" s="58">
        <f t="shared" si="4"/>
        <v>26.2</v>
      </c>
      <c r="C35" s="58">
        <v>159</v>
      </c>
      <c r="D35" s="58">
        <v>5.6832966520979999</v>
      </c>
      <c r="E35" s="58">
        <f t="shared" si="2"/>
        <v>190.88329665209798</v>
      </c>
      <c r="F35" s="58">
        <f t="shared" si="0"/>
        <v>84.525296652097992</v>
      </c>
      <c r="G35" s="58">
        <v>66.058000000000007</v>
      </c>
      <c r="H35" s="58">
        <f t="shared" si="3"/>
        <v>150.583296652098</v>
      </c>
      <c r="I35" s="58">
        <v>40.299999999999997</v>
      </c>
      <c r="J35" s="71">
        <v>86.52</v>
      </c>
    </row>
    <row r="36" spans="1:30" x14ac:dyDescent="0.2">
      <c r="A36" s="45" t="s">
        <v>65</v>
      </c>
      <c r="B36" s="58">
        <f t="shared" si="4"/>
        <v>40.299999999999997</v>
      </c>
      <c r="C36" s="58">
        <v>234</v>
      </c>
      <c r="D36" s="58">
        <v>5.4176396263879996</v>
      </c>
      <c r="E36" s="58">
        <f t="shared" si="2"/>
        <v>279.71763962638801</v>
      </c>
      <c r="F36" s="58">
        <f t="shared" si="0"/>
        <v>139.00663962638799</v>
      </c>
      <c r="G36" s="58">
        <v>103.211</v>
      </c>
      <c r="H36" s="58">
        <f t="shared" si="3"/>
        <v>242.21763962638801</v>
      </c>
      <c r="I36" s="58">
        <v>37.5</v>
      </c>
      <c r="J36" s="71">
        <v>67.489999999999995</v>
      </c>
    </row>
    <row r="37" spans="1:30" x14ac:dyDescent="0.2">
      <c r="A37" s="45" t="s">
        <v>66</v>
      </c>
      <c r="B37" s="58">
        <f t="shared" si="4"/>
        <v>37.5</v>
      </c>
      <c r="C37" s="58">
        <v>227</v>
      </c>
      <c r="D37" s="58">
        <v>6.0669009879779994</v>
      </c>
      <c r="E37" s="58">
        <f t="shared" si="2"/>
        <v>270.56690098797799</v>
      </c>
      <c r="F37" s="58">
        <f t="shared" si="0"/>
        <v>131.19890098797799</v>
      </c>
      <c r="G37" s="58">
        <v>101.18</v>
      </c>
      <c r="H37" s="58">
        <f t="shared" si="3"/>
        <v>232.378900987978</v>
      </c>
      <c r="I37" s="58">
        <v>38.188000000000002</v>
      </c>
      <c r="J37" s="72" t="s">
        <v>37</v>
      </c>
    </row>
    <row r="38" spans="1:30" x14ac:dyDescent="0.2">
      <c r="A38" s="45" t="s">
        <v>67</v>
      </c>
      <c r="B38" s="58">
        <f t="shared" si="4"/>
        <v>38.188000000000002</v>
      </c>
      <c r="C38" s="58">
        <v>205</v>
      </c>
      <c r="D38" s="58">
        <v>5.0463811771799998</v>
      </c>
      <c r="E38" s="58">
        <f t="shared" si="2"/>
        <v>248.23438117717998</v>
      </c>
      <c r="F38" s="58">
        <f t="shared" si="0"/>
        <v>124.06238117717999</v>
      </c>
      <c r="G38" s="58">
        <v>89.171999999999997</v>
      </c>
      <c r="H38" s="58">
        <f t="shared" si="3"/>
        <v>213.23438117717998</v>
      </c>
      <c r="I38" s="58">
        <v>35</v>
      </c>
      <c r="J38" s="72" t="s">
        <v>37</v>
      </c>
    </row>
    <row r="39" spans="1:30" x14ac:dyDescent="0.2">
      <c r="A39" s="45" t="s">
        <v>68</v>
      </c>
      <c r="B39" s="58">
        <f t="shared" si="4"/>
        <v>35</v>
      </c>
      <c r="C39" s="58">
        <v>215</v>
      </c>
      <c r="D39" s="58">
        <v>5.3190929952739987</v>
      </c>
      <c r="E39" s="58">
        <f t="shared" si="2"/>
        <v>255.31909299527399</v>
      </c>
      <c r="F39" s="58">
        <f t="shared" si="0"/>
        <v>126.22409299527399</v>
      </c>
      <c r="G39" s="58">
        <v>94.094999999999999</v>
      </c>
      <c r="H39" s="58">
        <f t="shared" si="3"/>
        <v>220.31909299527399</v>
      </c>
      <c r="I39" s="58">
        <v>35</v>
      </c>
      <c r="J39" s="72" t="s">
        <v>37</v>
      </c>
    </row>
    <row r="40" spans="1:30" x14ac:dyDescent="0.2">
      <c r="A40" s="45" t="s">
        <v>69</v>
      </c>
      <c r="B40" s="58">
        <f t="shared" si="4"/>
        <v>35</v>
      </c>
      <c r="C40" s="58">
        <v>170</v>
      </c>
      <c r="D40" s="58">
        <v>4.7782990665880014</v>
      </c>
      <c r="E40" s="58">
        <f t="shared" si="2"/>
        <v>209.778299066588</v>
      </c>
      <c r="F40" s="58">
        <f t="shared" si="0"/>
        <v>116.501299066588</v>
      </c>
      <c r="G40" s="58">
        <v>58.277000000000001</v>
      </c>
      <c r="H40" s="58">
        <f t="shared" si="3"/>
        <v>174.778299066588</v>
      </c>
      <c r="I40" s="58">
        <v>35</v>
      </c>
      <c r="J40" s="72" t="s">
        <v>37</v>
      </c>
    </row>
    <row r="41" spans="1:30" x14ac:dyDescent="0.2">
      <c r="A41" s="45" t="s">
        <v>101</v>
      </c>
      <c r="B41" s="58">
        <f t="shared" si="4"/>
        <v>35</v>
      </c>
      <c r="C41" s="58">
        <v>231</v>
      </c>
      <c r="D41" s="58">
        <v>4.2974708731659996</v>
      </c>
      <c r="E41" s="58">
        <f t="shared" si="2"/>
        <v>270.29747087316599</v>
      </c>
      <c r="F41" s="58">
        <f t="shared" si="0"/>
        <v>183.34547087316599</v>
      </c>
      <c r="G41" s="58">
        <v>51.951999999999998</v>
      </c>
      <c r="H41" s="58">
        <f t="shared" si="3"/>
        <v>235.29747087316599</v>
      </c>
      <c r="I41" s="58">
        <v>35</v>
      </c>
      <c r="J41" s="72" t="s">
        <v>37</v>
      </c>
    </row>
    <row r="42" spans="1:30" x14ac:dyDescent="0.2">
      <c r="A42" s="45" t="s">
        <v>102</v>
      </c>
      <c r="B42" s="58">
        <f t="shared" si="4"/>
        <v>35</v>
      </c>
      <c r="C42" s="58">
        <v>209</v>
      </c>
      <c r="D42" s="58">
        <v>4.0867089506939998</v>
      </c>
      <c r="E42" s="58">
        <f t="shared" si="2"/>
        <v>248.086708950694</v>
      </c>
      <c r="F42" s="58">
        <f t="shared" si="0"/>
        <v>195.85070895069401</v>
      </c>
      <c r="G42" s="58">
        <v>17.236000000000001</v>
      </c>
      <c r="H42" s="58">
        <f t="shared" si="3"/>
        <v>213.086708950694</v>
      </c>
      <c r="I42" s="58">
        <v>35</v>
      </c>
      <c r="J42" s="72" t="s">
        <v>37</v>
      </c>
    </row>
    <row r="43" spans="1:30" x14ac:dyDescent="0.2">
      <c r="A43" s="45" t="s">
        <v>103</v>
      </c>
      <c r="B43" s="58">
        <f t="shared" si="4"/>
        <v>35</v>
      </c>
      <c r="C43" s="58">
        <v>205</v>
      </c>
      <c r="D43" s="58">
        <v>3.863160217026</v>
      </c>
      <c r="E43" s="58">
        <f t="shared" si="2"/>
        <v>243.86316021702601</v>
      </c>
      <c r="F43" s="58">
        <f t="shared" si="0"/>
        <v>193.588160217026</v>
      </c>
      <c r="G43" s="58">
        <v>15.275</v>
      </c>
      <c r="H43" s="58">
        <f t="shared" si="3"/>
        <v>208.86316021702601</v>
      </c>
      <c r="I43" s="58">
        <v>35</v>
      </c>
      <c r="J43" s="72" t="s">
        <v>37</v>
      </c>
    </row>
    <row r="44" spans="1:30" x14ac:dyDescent="0.2">
      <c r="A44" s="47" t="s">
        <v>73</v>
      </c>
      <c r="B44" s="61">
        <f t="shared" si="4"/>
        <v>35</v>
      </c>
      <c r="C44" s="61">
        <v>175.5</v>
      </c>
      <c r="D44" s="61">
        <v>4.3728689667699996</v>
      </c>
      <c r="E44" s="58">
        <f t="shared" si="2"/>
        <v>214.87286896677</v>
      </c>
      <c r="F44" s="61">
        <f t="shared" si="0"/>
        <v>166.12686896676999</v>
      </c>
      <c r="G44" s="61">
        <v>13.746</v>
      </c>
      <c r="H44" s="58">
        <f t="shared" si="3"/>
        <v>179.87286896677</v>
      </c>
      <c r="I44" s="61">
        <v>35</v>
      </c>
      <c r="J44" s="73" t="s">
        <v>37</v>
      </c>
    </row>
    <row r="45" spans="1:30" x14ac:dyDescent="0.2">
      <c r="A45" s="47" t="s">
        <v>94</v>
      </c>
      <c r="B45" s="61">
        <v>35</v>
      </c>
      <c r="C45" s="61">
        <v>178.42500000000001</v>
      </c>
      <c r="D45" s="61">
        <v>5.9247028289879999</v>
      </c>
      <c r="E45" s="58">
        <f t="shared" si="2"/>
        <v>219.349702828988</v>
      </c>
      <c r="F45" s="61">
        <v>172.903081723686</v>
      </c>
      <c r="G45" s="61">
        <v>11.446621105302</v>
      </c>
      <c r="H45" s="58">
        <f t="shared" si="3"/>
        <v>184.349702828988</v>
      </c>
      <c r="I45" s="61">
        <v>35</v>
      </c>
      <c r="J45" s="73" t="s">
        <v>37</v>
      </c>
    </row>
    <row r="46" spans="1:30" x14ac:dyDescent="0.2">
      <c r="A46" s="47" t="s">
        <v>75</v>
      </c>
      <c r="B46" s="61">
        <v>35</v>
      </c>
      <c r="C46" s="61">
        <v>174.52500000000001</v>
      </c>
      <c r="D46" s="61">
        <v>3.501161182822</v>
      </c>
      <c r="E46" s="58">
        <f t="shared" si="2"/>
        <v>213.02616118282199</v>
      </c>
      <c r="F46" s="61">
        <v>172.66253481062401</v>
      </c>
      <c r="G46" s="61">
        <v>5.3636263721980004</v>
      </c>
      <c r="H46" s="58">
        <f t="shared" si="3"/>
        <v>178.02616118282199</v>
      </c>
      <c r="I46" s="61">
        <v>35</v>
      </c>
      <c r="J46" s="73" t="s">
        <v>37</v>
      </c>
    </row>
    <row r="47" spans="1:30" x14ac:dyDescent="0.2">
      <c r="A47" s="47" t="s">
        <v>76</v>
      </c>
      <c r="B47" s="61">
        <v>35</v>
      </c>
      <c r="C47" s="61">
        <v>156</v>
      </c>
      <c r="D47" s="61">
        <v>4.1859169685940003</v>
      </c>
      <c r="E47" s="58">
        <f t="shared" si="2"/>
        <v>195.185916968594</v>
      </c>
      <c r="F47" s="61">
        <v>141.87432148687401</v>
      </c>
      <c r="G47" s="61">
        <v>18.311595481720001</v>
      </c>
      <c r="H47" s="58">
        <f t="shared" si="3"/>
        <v>160.185916968594</v>
      </c>
      <c r="I47" s="61">
        <v>35</v>
      </c>
      <c r="J47" s="73" t="s">
        <v>37</v>
      </c>
    </row>
    <row r="48" spans="1:30" x14ac:dyDescent="0.2">
      <c r="A48" s="47" t="s">
        <v>77</v>
      </c>
      <c r="B48" s="61">
        <v>35</v>
      </c>
      <c r="C48" s="61">
        <v>181.35</v>
      </c>
      <c r="D48" s="61">
        <v>8.1178614113640002</v>
      </c>
      <c r="E48" s="58">
        <f t="shared" si="2"/>
        <v>224.467861411364</v>
      </c>
      <c r="F48" s="61">
        <v>178.077678645134</v>
      </c>
      <c r="G48" s="61">
        <v>11.39018276623</v>
      </c>
      <c r="H48" s="58">
        <f t="shared" si="3"/>
        <v>189.467861411364</v>
      </c>
      <c r="I48" s="61">
        <v>35</v>
      </c>
      <c r="J48" s="73" t="s">
        <v>37</v>
      </c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x14ac:dyDescent="0.2">
      <c r="A49" s="47" t="s">
        <v>108</v>
      </c>
      <c r="B49" s="61">
        <v>35</v>
      </c>
      <c r="C49" s="61">
        <v>171.11250000000001</v>
      </c>
      <c r="D49" s="61">
        <v>12.895719553428</v>
      </c>
      <c r="E49" s="58">
        <f t="shared" si="2"/>
        <v>219.00821955342801</v>
      </c>
      <c r="F49" s="61">
        <v>176.504786466258</v>
      </c>
      <c r="G49" s="61">
        <v>7.5034330871700003</v>
      </c>
      <c r="H49" s="58">
        <f t="shared" si="3"/>
        <v>184.00821955342801</v>
      </c>
      <c r="I49" s="61">
        <v>35</v>
      </c>
      <c r="J49" s="73" t="s">
        <v>37</v>
      </c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x14ac:dyDescent="0.2">
      <c r="A50" s="47" t="s">
        <v>109</v>
      </c>
      <c r="B50" s="61">
        <v>35</v>
      </c>
      <c r="C50" s="61">
        <v>152.58750000000001</v>
      </c>
      <c r="D50" s="61">
        <v>7.4895439646639987</v>
      </c>
      <c r="E50" s="58">
        <f t="shared" si="2"/>
        <v>195.077043964664</v>
      </c>
      <c r="F50" s="61">
        <v>153.24535938980799</v>
      </c>
      <c r="G50" s="61">
        <v>6.8316845748560002</v>
      </c>
      <c r="H50" s="58">
        <f t="shared" si="3"/>
        <v>160.077043964664</v>
      </c>
      <c r="I50" s="61">
        <v>35</v>
      </c>
      <c r="J50" s="73" t="s">
        <v>37</v>
      </c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x14ac:dyDescent="0.2">
      <c r="A51" s="47" t="s">
        <v>110</v>
      </c>
      <c r="B51" s="61">
        <v>35</v>
      </c>
      <c r="C51" s="61">
        <v>128.69999999999999</v>
      </c>
      <c r="D51" s="61">
        <v>10</v>
      </c>
      <c r="E51" s="84">
        <f t="shared" si="2"/>
        <v>173.7</v>
      </c>
      <c r="F51" s="61">
        <v>128.69999999999999</v>
      </c>
      <c r="G51" s="61">
        <v>10</v>
      </c>
      <c r="H51" s="61">
        <f>SUM(F51:G51)</f>
        <v>138.69999999999999</v>
      </c>
      <c r="I51" s="61">
        <f>E51-H51</f>
        <v>35</v>
      </c>
      <c r="J51" s="73" t="s">
        <v>37</v>
      </c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x14ac:dyDescent="0.2">
      <c r="A52" s="77" t="s">
        <v>78</v>
      </c>
      <c r="B52" s="81"/>
      <c r="C52" s="81"/>
      <c r="D52" s="81"/>
      <c r="F52" s="81"/>
      <c r="G52" s="81"/>
      <c r="H52" s="81"/>
      <c r="I52" s="81"/>
      <c r="J52" s="82"/>
    </row>
    <row r="53" spans="1:30" x14ac:dyDescent="0.2">
      <c r="A53" s="32" t="s">
        <v>79</v>
      </c>
    </row>
    <row r="54" spans="1:30" ht="13.35" customHeight="1" x14ac:dyDescent="0.2">
      <c r="A54" s="32" t="s">
        <v>104</v>
      </c>
      <c r="K54" s="58"/>
      <c r="L54" s="58"/>
      <c r="M54" s="58"/>
      <c r="N54" s="58"/>
      <c r="O54" s="58"/>
      <c r="P54" s="58"/>
      <c r="Q54" s="58"/>
      <c r="R54" s="58"/>
    </row>
    <row r="55" spans="1:30" ht="10.35" customHeight="1" x14ac:dyDescent="0.2">
      <c r="K55" s="58"/>
      <c r="L55" s="58"/>
      <c r="M55" s="58"/>
      <c r="N55" s="58"/>
      <c r="O55" s="58"/>
      <c r="P55" s="58"/>
      <c r="Q55" s="58"/>
      <c r="R55" s="58"/>
    </row>
    <row r="56" spans="1:30" x14ac:dyDescent="0.2">
      <c r="J56" s="76" t="s">
        <v>113</v>
      </c>
      <c r="K56" s="58"/>
      <c r="L56" s="58"/>
      <c r="M56" s="58"/>
      <c r="N56" s="58"/>
      <c r="O56" s="58"/>
      <c r="P56" s="58"/>
      <c r="Q56" s="58"/>
      <c r="R56" s="58"/>
    </row>
    <row r="57" spans="1:30" x14ac:dyDescent="0.2">
      <c r="K57" s="58"/>
      <c r="L57" s="58"/>
      <c r="M57" s="58"/>
      <c r="N57" s="58"/>
      <c r="O57" s="58"/>
      <c r="P57" s="58"/>
      <c r="Q57" s="58"/>
      <c r="R57" s="58"/>
    </row>
    <row r="58" spans="1:30" x14ac:dyDescent="0.2">
      <c r="K58" s="58"/>
      <c r="L58" s="58"/>
      <c r="M58" s="58"/>
      <c r="N58" s="58"/>
      <c r="O58" s="58"/>
      <c r="P58" s="58"/>
      <c r="Q58" s="58"/>
      <c r="R58" s="58"/>
    </row>
  </sheetData>
  <pageMargins left="0.75" right="0.75" top="1" bottom="1" header="0.5" footer="0.5"/>
  <pageSetup scale="87" firstPageNumber="31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07B1ED-5D3A-4952-84FC-23ECBD02EB28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7818c5c2-d41f-4dce-801c-4e3595afcb3f"/>
    <ds:schemaRef ds:uri="http://schemas.openxmlformats.org/package/2006/metadata/core-properties"/>
    <ds:schemaRef ds:uri="c49de858-f9fd-4eb6-bcba-50396646711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1BF84D1-6619-4064-9E1A-7CC8413E25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D3A4BC-10CD-421A-9A34-8AE710E38C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Contents</vt:lpstr>
      <vt:lpstr>tab28</vt:lpstr>
      <vt:lpstr>tab29</vt:lpstr>
      <vt:lpstr>tab30</vt:lpstr>
      <vt:lpstr>tab31</vt:lpstr>
      <vt:lpstr>'tab28'!Print_Area</vt:lpstr>
      <vt:lpstr>'tab29'!Print_Area</vt:lpstr>
      <vt:lpstr>'tab30'!Print_Area</vt:lpstr>
      <vt:lpstr>'tab31'!Print_Area</vt:lpstr>
      <vt:lpstr>'tab28'!Print_Titles</vt:lpstr>
      <vt:lpstr>'tab29'!Print_Titles</vt:lpstr>
      <vt:lpstr>'tab30'!Print_Titles</vt:lpstr>
      <vt:lpstr>'tab31'!Print_Titles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Flaxseed and Flaxseed products: U.S. acreage planted, harvested, yield, production, value, and supply and disappearance 1980-2024</dc:title>
  <dc:subject>Agricultural economics</dc:subject>
  <dc:creator>Maria Bukowski; Bryn Swearingen</dc:creator>
  <cp:keywords>oil crops, flaxseed, linseed meal, linseed oil</cp:keywords>
  <dc:description/>
  <cp:lastModifiedBy>Bukowski, Maria - REE-ERS</cp:lastModifiedBy>
  <cp:lastPrinted>2021-05-10T14:46:56Z</cp:lastPrinted>
  <dcterms:created xsi:type="dcterms:W3CDTF">2020-03-23T18:32:41Z</dcterms:created>
  <dcterms:modified xsi:type="dcterms:W3CDTF">2025-03-19T16:09:49Z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